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Case1_DaveEmily" sheetId="2" state="visible" r:id="rId4"/>
    <sheet name="Case2_RajPriya" sheetId="3" state="visible" r:id="rId5"/>
    <sheet name="Case3_Marcus" sheetId="4" state="visible" r:id="rId6"/>
    <sheet name="Case4_Nicol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<sst xmlns="http://schemas.openxmlformats.org/spreadsheetml/2006/main" count="326" uniqueCount="99">
  <si>
    <t xml:space="preserve">Chapter 3 Case Studies - 24-Month, Three-Path Models (v4)</t>
  </si>
  <si>
    <t xml:space="preserve">Paths: (1) minimums only with checking buffer, (2) every spare dollar direct to debts, (3) Dynamic Banking. Live formulas; blue cells are inputs.</t>
  </si>
  <si>
    <t xml:space="preserve">Case</t>
  </si>
  <si>
    <t xml:space="preserve">Int: minimums</t>
  </si>
  <si>
    <t xml:space="preserve">Int: every spare $</t>
  </si>
  <si>
    <t xml:space="preserve">Int: DB</t>
  </si>
  <si>
    <t xml:space="preserve">Debt mo24: min</t>
  </si>
  <si>
    <t xml:space="preserve">Debt mo24: spare</t>
  </si>
  <si>
    <t xml:space="preserve">Debt mo24: DB</t>
  </si>
  <si>
    <t xml:space="preserve">Idle checking mo24 (P1)</t>
  </si>
  <si>
    <t xml:space="preserve">Carded gaps (P2)</t>
  </si>
  <si>
    <t xml:space="preserve">Min open credit (DB)</t>
  </si>
  <si>
    <t xml:space="preserve">Dave &amp; Emily</t>
  </si>
  <si>
    <t xml:space="preserve">Raj &amp; Priya</t>
  </si>
  <si>
    <t xml:space="preserve">Marcus</t>
  </si>
  <si>
    <t xml:space="preserve">Nicole</t>
  </si>
  <si>
    <t xml:space="preserve">Case 1 - Dave &amp; Emily: single income, $28K of cards</t>
  </si>
  <si>
    <t xml:space="preserve">Three paths, identical dollars. Chunk $28,000 onto a $50K HELOC @ 8.5% in month 1; park $7,800/mo.</t>
  </si>
  <si>
    <t xml:space="preserve">ASSUMPTIONS (blue = inputs)</t>
  </si>
  <si>
    <t xml:space="preserve">Debt</t>
  </si>
  <si>
    <t xml:space="preserve">Balance</t>
  </si>
  <si>
    <t xml:space="preserve">APR</t>
  </si>
  <si>
    <t xml:space="preserve">Payment</t>
  </si>
  <si>
    <t xml:space="preserve">Chunk month (0 = never)</t>
  </si>
  <si>
    <t xml:space="preserve">Monthly net income (avg if lumpy)</t>
  </si>
  <si>
    <t xml:space="preserve">Cards</t>
  </si>
  <si>
    <t xml:space="preserve">Monthly living expenses (excl. all debt payments)</t>
  </si>
  <si>
    <t xml:space="preserve">Line of credit APR</t>
  </si>
  <si>
    <t xml:space="preserve">Expense-timing factor</t>
  </si>
  <si>
    <t xml:space="preserve">Line of credit limit</t>
  </si>
  <si>
    <t xml:space="preserve">Starting checking buffer (all paths)</t>
  </si>
  <si>
    <t xml:space="preserve">PATH 3 - DYNAMIC BANKING: chunk to the line, park everything (incl. starting buffer in month 1)</t>
  </si>
  <si>
    <t xml:space="preserve">Month</t>
  </si>
  <si>
    <t xml:space="preserve">Income</t>
  </si>
  <si>
    <t xml:space="preserve">Line start</t>
  </si>
  <si>
    <t xml:space="preserve">Chunks in</t>
  </si>
  <si>
    <t xml:space="preserve">ADB</t>
  </si>
  <si>
    <t xml:space="preserve">Line interest</t>
  </si>
  <si>
    <t xml:space="preserve">Line end</t>
  </si>
  <si>
    <t xml:space="preserve">Cards start</t>
  </si>
  <si>
    <t xml:space="preserve">Cards int</t>
  </si>
  <si>
    <t xml:space="preserve">Cards end</t>
  </si>
  <si>
    <t xml:space="preserve">TOTAL Dynamic Banking interest, 24 mo (line + side debts)</t>
  </si>
  <si>
    <t xml:space="preserve">TOTAL debt at month 24</t>
  </si>
  <si>
    <t xml:space="preserve">Minimum open credit across 24 mo</t>
  </si>
  <si>
    <t xml:space="preserve">PATH 1 - MINIMUMS ONLY: minimums always paid; checking absorbs swings; any month checking cannot cover, the gap is carded (col E)</t>
  </si>
  <si>
    <t xml:space="preserve">Mins due</t>
  </si>
  <si>
    <t xml:space="preserve">Checking end</t>
  </si>
  <si>
    <t xml:space="preserve">Carded gap</t>
  </si>
  <si>
    <t xml:space="preserve">TOTAL interest, 24 mo</t>
  </si>
  <si>
    <t xml:space="preserve">Cash idle in checking at month 24</t>
  </si>
  <si>
    <t xml:space="preserve">PATH 2 - EVERY SPARE DOLLAR: no idle cash; buffer + all surplus to highest-APR debt; short months card the gap (col D)</t>
  </si>
  <si>
    <t xml:space="preserve">Cash after living</t>
  </si>
  <si>
    <t xml:space="preserve">Extra after mins</t>
  </si>
  <si>
    <t xml:space="preserve">Cards paid</t>
  </si>
  <si>
    <t xml:space="preserve">Total carded gaps over 24 mo</t>
  </si>
  <si>
    <t xml:space="preserve">COMPARISON</t>
  </si>
  <si>
    <t xml:space="preserve">Interest, 24 mo - minimums only</t>
  </si>
  <si>
    <t xml:space="preserve">Interest, 24 mo - every spare dollar</t>
  </si>
  <si>
    <t xml:space="preserve">Interest, 24 mo - Dynamic Banking</t>
  </si>
  <si>
    <t xml:space="preserve">Debt at month 24 - minimums / spare / DB</t>
  </si>
  <si>
    <t xml:space="preserve">DB interest saved vs every spare dollar</t>
  </si>
  <si>
    <t xml:space="preserve">Minimum open credit on the line, any month</t>
  </si>
  <si>
    <t xml:space="preserve">Case 2 - Raj &amp; Priya: two incomes, $54K stack</t>
  </si>
  <si>
    <t xml:space="preserve">Three paths. DB: card + personal chunked month 1 onto an $80K HELOC @ 8.25%; auto chunked month 16.</t>
  </si>
  <si>
    <t xml:space="preserve">Card</t>
  </si>
  <si>
    <t xml:space="preserve">Personal</t>
  </si>
  <si>
    <t xml:space="preserve">Auto</t>
  </si>
  <si>
    <t xml:space="preserve">Card start</t>
  </si>
  <si>
    <t xml:space="preserve">Card int</t>
  </si>
  <si>
    <t xml:space="preserve">Card end</t>
  </si>
  <si>
    <t xml:space="preserve">Personal start</t>
  </si>
  <si>
    <t xml:space="preserve">Personal int</t>
  </si>
  <si>
    <t xml:space="preserve">Personal end</t>
  </si>
  <si>
    <t xml:space="preserve">Auto start</t>
  </si>
  <si>
    <t xml:space="preserve">Auto int</t>
  </si>
  <si>
    <t xml:space="preserve">Auto end</t>
  </si>
  <si>
    <t xml:space="preserve">Card paid</t>
  </si>
  <si>
    <t xml:space="preserve">Personal paid</t>
  </si>
  <si>
    <t xml:space="preserve">Auto paid</t>
  </si>
  <si>
    <t xml:space="preserve">Case 3 - Marcus: self-employed, lumpy income, $40K consumer debt</t>
  </si>
  <si>
    <t xml:space="preserve">Three paths, each starting with the same $4,000 cash buffer. Path 1 keeps it in checking (and minimums are always paid). Path 2 deploys it at the debts and cards the slow-month gaps. Path 3 parks it on the line. DB: cards + personal chunked month 1 onto a $45K HELOC @ 8.75%; auto chunked month 15.</t>
  </si>
  <si>
    <t xml:space="preserve">Case 4 - Nicole: renter, six cards, $6K personal LOC</t>
  </si>
  <si>
    <t xml:space="preserve">Three paths. Six cards totaling $15,000 @ 24% as three tranches; LOC capped at $6,000 @ 12%; chunks in months 1, 13, 23 sized to available room.</t>
  </si>
  <si>
    <t xml:space="preserve">Worst 2 cards</t>
  </si>
  <si>
    <t xml:space="preserve">Mid 2 cards</t>
  </si>
  <si>
    <t xml:space="preserve">Last 2 cards</t>
  </si>
  <si>
    <t xml:space="preserve">Worst 2 cards start</t>
  </si>
  <si>
    <t xml:space="preserve">Worst 2 cards int</t>
  </si>
  <si>
    <t xml:space="preserve">Worst 2 cards end</t>
  </si>
  <si>
    <t xml:space="preserve">Mid 2 cards start</t>
  </si>
  <si>
    <t xml:space="preserve">Mid 2 cards int</t>
  </si>
  <si>
    <t xml:space="preserve">Mid 2 cards end</t>
  </si>
  <si>
    <t xml:space="preserve">Last 2 cards start</t>
  </si>
  <si>
    <t xml:space="preserve">Last 2 cards int</t>
  </si>
  <si>
    <t xml:space="preserve">Last 2 cards end</t>
  </si>
  <si>
    <t xml:space="preserve">Worst 2 cards paid</t>
  </si>
  <si>
    <t xml:space="preserve">Mid 2 cards paid</t>
  </si>
  <si>
    <t xml:space="preserve">Last 2 cards paid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</si>
</sst>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.0%"/>
    <numFmt numFmtId="167" formatCode="0"/>
    <numFmt numFmtId="168" formatCode="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5E8F0"/>
        <bgColor rgb="FFCCFFFF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5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9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s">
        <v>12</v>
      </c>
      <c r="B5" s="5" t="n">
        <f aca="false">Case1_DaveEmily!D71</f>
        <v>10421.7854599687</v>
      </c>
      <c r="C5" s="5" t="n">
        <f aca="false">Case1_DaveEmily!D103</f>
        <v>8329.87555870964</v>
      </c>
      <c r="D5" s="5" t="n">
        <f aca="false">Case1_DaveEmily!F39</f>
        <v>1806.7036347958</v>
      </c>
      <c r="E5" s="5" t="n">
        <f aca="false">Case1_DaveEmily!D72</f>
        <v>18261.7854599687</v>
      </c>
      <c r="F5" s="5" t="n">
        <f aca="false">Case1_DaveEmily!D104</f>
        <v>7529.87555870964</v>
      </c>
      <c r="G5" s="5" t="n">
        <f aca="false">Case1_DaveEmily!F40</f>
        <v>1006.70363479579</v>
      </c>
      <c r="H5" s="5" t="n">
        <f aca="false">Case1_DaveEmily!D73</f>
        <v>8640</v>
      </c>
      <c r="I5" s="5" t="n">
        <f aca="false">Case1_DaveEmily!D105</f>
        <v>0</v>
      </c>
      <c r="J5" s="5" t="n">
        <f aca="false">Case1_DaveEmily!F41</f>
        <v>23038.1273972603</v>
      </c>
    </row>
    <row r="6" customFormat="false" ht="15" hidden="false" customHeight="false" outlineLevel="0" collapsed="false">
      <c r="A6" s="4" t="s">
        <v>13</v>
      </c>
      <c r="B6" s="5" t="n">
        <f aca="false">Case2_RajPriya!D71</f>
        <v>10940.6179270785</v>
      </c>
      <c r="C6" s="5" t="n">
        <f aca="false">Case2_RajPriya!D103</f>
        <v>5406.70410234886</v>
      </c>
      <c r="D6" s="5" t="n">
        <f aca="false">Case2_RajPriya!F39</f>
        <v>2823.34368102741</v>
      </c>
      <c r="E6" s="5" t="n">
        <f aca="false">Case2_RajPriya!D72</f>
        <v>24260.6179270785</v>
      </c>
      <c r="F6" s="5" t="n">
        <f aca="false">Case2_RajPriya!D104</f>
        <v>0</v>
      </c>
      <c r="G6" s="5" t="n">
        <f aca="false">Case2_RajPriya!F40</f>
        <v>0</v>
      </c>
      <c r="H6" s="5" t="n">
        <f aca="false">Case2_RajPriya!D73</f>
        <v>28920</v>
      </c>
      <c r="I6" s="5" t="n">
        <f aca="false">Case2_RajPriya!D105</f>
        <v>0</v>
      </c>
      <c r="J6" s="5" t="n">
        <f aca="false">Case2_RajPriya!F41</f>
        <v>50047.6611815068</v>
      </c>
    </row>
    <row r="7" customFormat="false" ht="15" hidden="false" customHeight="false" outlineLevel="0" collapsed="false">
      <c r="A7" s="4" t="s">
        <v>14</v>
      </c>
      <c r="B7" s="5" t="n">
        <f aca="false">Case3_Marcus!D71</f>
        <v>7726.64219532274</v>
      </c>
      <c r="C7" s="5" t="n">
        <f aca="false">Case3_Marcus!D103</f>
        <v>3450.96300005624</v>
      </c>
      <c r="D7" s="5" t="n">
        <f aca="false">Case3_Marcus!F39</f>
        <v>2020.56201411828</v>
      </c>
      <c r="E7" s="5" t="n">
        <f aca="false">Case3_Marcus!D72</f>
        <v>17486.6421953227</v>
      </c>
      <c r="F7" s="5" t="n">
        <f aca="false">Case3_Marcus!D104</f>
        <v>0</v>
      </c>
      <c r="G7" s="5" t="n">
        <f aca="false">Case3_Marcus!F40</f>
        <v>0</v>
      </c>
      <c r="H7" s="5" t="n">
        <f aca="false">Case3_Marcus!D73</f>
        <v>26160</v>
      </c>
      <c r="I7" s="5" t="n">
        <f aca="false">Case3_Marcus!D105</f>
        <v>18400</v>
      </c>
      <c r="J7" s="5" t="n">
        <f aca="false">Case3_Marcus!F41</f>
        <v>22941.6734589041</v>
      </c>
    </row>
    <row r="8" customFormat="false" ht="15" hidden="false" customHeight="false" outlineLevel="0" collapsed="false">
      <c r="A8" s="4" t="s">
        <v>15</v>
      </c>
      <c r="B8" s="5" t="n">
        <f aca="false">Case4_Nicole!D71</f>
        <v>6236.72062893581</v>
      </c>
      <c r="C8" s="5" t="n">
        <f aca="false">Case4_Nicole!D103</f>
        <v>4823.91088470833</v>
      </c>
      <c r="D8" s="5" t="n">
        <f aca="false">Case4_Nicole!F39</f>
        <v>2998.70533595621</v>
      </c>
      <c r="E8" s="5" t="n">
        <f aca="false">Case4_Nicole!D72</f>
        <v>10436.7206289358</v>
      </c>
      <c r="F8" s="5" t="n">
        <f aca="false">Case4_Nicole!D104</f>
        <v>3743.91088470833</v>
      </c>
      <c r="G8" s="5" t="n">
        <f aca="false">Case4_Nicole!F40</f>
        <v>1980.47081406908</v>
      </c>
      <c r="H8" s="5" t="n">
        <f aca="false">Case4_Nicole!D73</f>
        <v>5280</v>
      </c>
      <c r="I8" s="5" t="n">
        <f aca="false">Case4_Nicole!D105</f>
        <v>0</v>
      </c>
      <c r="J8" s="5" t="n">
        <f aca="false">Case4_Nicole!F41</f>
        <v>360.498630136986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12" min="2" style="0" width="13"/>
  </cols>
  <sheetData>
    <row r="1" customFormat="false" ht="16.15" hidden="false" customHeight="false" outlineLevel="0" collapsed="false">
      <c r="A1" s="1" t="s">
        <v>16</v>
      </c>
    </row>
    <row r="2" customFormat="false" ht="15" hidden="false" customHeight="false" outlineLevel="0" collapsed="false">
      <c r="A2" s="2" t="s">
        <v>17</v>
      </c>
    </row>
    <row r="4" customFormat="false" ht="15" hidden="false" customHeight="false" outlineLevel="0" collapsed="false">
      <c r="A4" s="6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customFormat="false" ht="15" hidden="false" customHeight="false" outlineLevel="0" collapsed="false">
      <c r="A5" s="4" t="s">
        <v>24</v>
      </c>
      <c r="B5" s="7" t="n">
        <v>7800</v>
      </c>
      <c r="D5" s="4" t="s">
        <v>25</v>
      </c>
      <c r="E5" s="7" t="n">
        <v>28000</v>
      </c>
      <c r="F5" s="8" t="n">
        <v>0.22</v>
      </c>
      <c r="G5" s="7" t="n">
        <v>840</v>
      </c>
      <c r="H5" s="9" t="n">
        <v>1</v>
      </c>
    </row>
    <row r="6" customFormat="false" ht="15" hidden="false" customHeight="false" outlineLevel="0" collapsed="false">
      <c r="A6" s="4" t="s">
        <v>26</v>
      </c>
      <c r="B6" s="7" t="n">
        <v>6600</v>
      </c>
    </row>
    <row r="7" customFormat="false" ht="15" hidden="false" customHeight="false" outlineLevel="0" collapsed="false">
      <c r="A7" s="4" t="s">
        <v>27</v>
      </c>
      <c r="B7" s="8" t="n">
        <v>0.085</v>
      </c>
    </row>
    <row r="8" customFormat="false" ht="15" hidden="false" customHeight="false" outlineLevel="0" collapsed="false">
      <c r="A8" s="4" t="s">
        <v>28</v>
      </c>
      <c r="B8" s="10" t="n">
        <v>0.45</v>
      </c>
    </row>
    <row r="9" customFormat="false" ht="15" hidden="false" customHeight="false" outlineLevel="0" collapsed="false">
      <c r="A9" s="4" t="s">
        <v>29</v>
      </c>
      <c r="B9" s="7" t="n">
        <v>50000</v>
      </c>
    </row>
    <row r="10" customFormat="false" ht="15" hidden="false" customHeight="false" outlineLevel="0" collapsed="false">
      <c r="A10" s="4" t="s">
        <v>30</v>
      </c>
      <c r="B10" s="7" t="n">
        <v>0</v>
      </c>
    </row>
    <row r="12" customFormat="false" ht="15" hidden="false" customHeight="false" outlineLevel="0" collapsed="false">
      <c r="A12" s="6" t="s">
        <v>31</v>
      </c>
    </row>
    <row r="13" customFormat="false" ht="15" hidden="false" customHeight="false" outlineLevel="0" collapsed="false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</row>
    <row r="14" customFormat="false" ht="15" hidden="false" customHeight="false" outlineLevel="0" collapsed="false">
      <c r="A14" s="4" t="n">
        <v>1</v>
      </c>
      <c r="B14" s="11" t="n">
        <f aca="false">$B$5</f>
        <v>7800</v>
      </c>
      <c r="C14" s="11" t="n">
        <v>0</v>
      </c>
      <c r="D14" s="11" t="n">
        <f aca="false">IF(AND($H$5=A14,H14&gt;0),MIN(H14,$B$9-C14),0)</f>
        <v>28000</v>
      </c>
      <c r="E14" s="11" t="n">
        <f aca="false">MAX(0,C14+D14-(B14+IF(A14=1,$B$10,0))+$B$8*($B$6+IF(I14&gt;0,$G$5,0)))</f>
        <v>23170</v>
      </c>
      <c r="F14" s="11" t="n">
        <f aca="false">E14*$B$7*30/365</f>
        <v>161.872602739726</v>
      </c>
      <c r="G14" s="11" t="n">
        <f aca="false">MAX(0,C14+D14-(B14+IF(A14=1,$B$10,0))+$B$6+IF(I14&gt;0,$G$5,0)+F14)</f>
        <v>26961.8726027397</v>
      </c>
      <c r="H14" s="11" t="n">
        <f aca="false">$E$5</f>
        <v>28000</v>
      </c>
      <c r="I14" s="11" t="n">
        <f aca="false">IF(H14-IF(AND($H$5=A14,H14&gt;0),MIN(H14,$B$9-C14),0)&gt;0,(H14-IF(AND($H$5=A14,H14&gt;0),MIN(H14,$B$9-C14),0))*$F$5/12,0)</f>
        <v>0</v>
      </c>
      <c r="J14" s="11" t="n">
        <f aca="false">MAX(0,H14-IF(AND($H$5=A14,H14&gt;0),MIN(H14,$B$9-C14),0)+I14-IF(H14-IF(AND($H$5=A14,H14&gt;0),MIN(H14,$B$9-C14),0)&gt;0,$G$5,0))</f>
        <v>0</v>
      </c>
    </row>
    <row r="15" customFormat="false" ht="15" hidden="false" customHeight="false" outlineLevel="0" collapsed="false">
      <c r="A15" s="4" t="n">
        <v>2</v>
      </c>
      <c r="B15" s="11" t="n">
        <f aca="false">$B$5</f>
        <v>7800</v>
      </c>
      <c r="C15" s="11" t="n">
        <f aca="false">G14</f>
        <v>26961.8726027397</v>
      </c>
      <c r="D15" s="11" t="n">
        <f aca="false">IF(AND($H$5=A15,H15&gt;0),MIN(H15,$B$9-C15),0)</f>
        <v>0</v>
      </c>
      <c r="E15" s="11" t="n">
        <f aca="false">MAX(0,C15+D15-(B15+IF(A15=1,$B$10,0))+$B$8*($B$6+IF(I15&gt;0,$G$5,0)))</f>
        <v>22131.8726027397</v>
      </c>
      <c r="F15" s="11" t="n">
        <f aca="false">E15*$B$7*30/365</f>
        <v>154.619931882154</v>
      </c>
      <c r="G15" s="11" t="n">
        <f aca="false">MAX(0,C15+D15-(B15+IF(A15=1,$B$10,0))+$B$6+IF(I15&gt;0,$G$5,0)+F15)</f>
        <v>25916.4925346219</v>
      </c>
      <c r="H15" s="11" t="n">
        <f aca="false">J14</f>
        <v>0</v>
      </c>
      <c r="I15" s="11" t="n">
        <f aca="false">IF(H15-IF(AND($H$5=A15,H15&gt;0),MIN(H15,$B$9-C15),0)&gt;0,(H15-IF(AND($H$5=A15,H15&gt;0),MIN(H15,$B$9-C15),0))*$F$5/12,0)</f>
        <v>0</v>
      </c>
      <c r="J15" s="11" t="n">
        <f aca="false">MAX(0,H15-IF(AND($H$5=A15,H15&gt;0),MIN(H15,$B$9-C15),0)+I15-IF(H15-IF(AND($H$5=A15,H15&gt;0),MIN(H15,$B$9-C15),0)&gt;0,$G$5,0))</f>
        <v>0</v>
      </c>
    </row>
    <row r="16" customFormat="false" ht="15" hidden="false" customHeight="false" outlineLevel="0" collapsed="false">
      <c r="A16" s="4" t="n">
        <v>3</v>
      </c>
      <c r="B16" s="11" t="n">
        <f aca="false">$B$5</f>
        <v>7800</v>
      </c>
      <c r="C16" s="11" t="n">
        <f aca="false">G15</f>
        <v>25916.4925346219</v>
      </c>
      <c r="D16" s="11" t="n">
        <f aca="false">IF(AND($H$5=A16,H16&gt;0),MIN(H16,$B$9-C16),0)</f>
        <v>0</v>
      </c>
      <c r="E16" s="11" t="n">
        <f aca="false">MAX(0,C16+D16-(B16+IF(A16=1,$B$10,0))+$B$8*($B$6+IF(I16&gt;0,$G$5,0)))</f>
        <v>21086.4925346219</v>
      </c>
      <c r="F16" s="11" t="n">
        <f aca="false">E16*$B$7*30/365</f>
        <v>147.316591680235</v>
      </c>
      <c r="G16" s="11" t="n">
        <f aca="false">MAX(0,C16+D16-(B16+IF(A16=1,$B$10,0))+$B$6+IF(I16&gt;0,$G$5,0)+F16)</f>
        <v>24863.8091263021</v>
      </c>
      <c r="H16" s="11" t="n">
        <f aca="false">J15</f>
        <v>0</v>
      </c>
      <c r="I16" s="11" t="n">
        <f aca="false">IF(H16-IF(AND($H$5=A16,H16&gt;0),MIN(H16,$B$9-C16),0)&gt;0,(H16-IF(AND($H$5=A16,H16&gt;0),MIN(H16,$B$9-C16),0))*$F$5/12,0)</f>
        <v>0</v>
      </c>
      <c r="J16" s="11" t="n">
        <f aca="false">MAX(0,H16-IF(AND($H$5=A16,H16&gt;0),MIN(H16,$B$9-C16),0)+I16-IF(H16-IF(AND($H$5=A16,H16&gt;0),MIN(H16,$B$9-C16),0)&gt;0,$G$5,0))</f>
        <v>0</v>
      </c>
    </row>
    <row r="17" customFormat="false" ht="15" hidden="false" customHeight="false" outlineLevel="0" collapsed="false">
      <c r="A17" s="4" t="n">
        <v>4</v>
      </c>
      <c r="B17" s="11" t="n">
        <f aca="false">$B$5</f>
        <v>7800</v>
      </c>
      <c r="C17" s="11" t="n">
        <f aca="false">G16</f>
        <v>24863.8091263021</v>
      </c>
      <c r="D17" s="11" t="n">
        <f aca="false">IF(AND($H$5=A17,H17&gt;0),MIN(H17,$B$9-C17),0)</f>
        <v>0</v>
      </c>
      <c r="E17" s="11" t="n">
        <f aca="false">MAX(0,C17+D17-(B17+IF(A17=1,$B$10,0))+$B$8*($B$6+IF(I17&gt;0,$G$5,0)))</f>
        <v>20033.8091263021</v>
      </c>
      <c r="F17" s="11" t="n">
        <f aca="false">E17*$B$7*30/365</f>
        <v>139.962228142659</v>
      </c>
      <c r="G17" s="11" t="n">
        <f aca="false">MAX(0,C17+D17-(B17+IF(A17=1,$B$10,0))+$B$6+IF(I17&gt;0,$G$5,0)+F17)</f>
        <v>23803.7713544448</v>
      </c>
      <c r="H17" s="11" t="n">
        <f aca="false">J16</f>
        <v>0</v>
      </c>
      <c r="I17" s="11" t="n">
        <f aca="false">IF(H17-IF(AND($H$5=A17,H17&gt;0),MIN(H17,$B$9-C17),0)&gt;0,(H17-IF(AND($H$5=A17,H17&gt;0),MIN(H17,$B$9-C17),0))*$F$5/12,0)</f>
        <v>0</v>
      </c>
      <c r="J17" s="11" t="n">
        <f aca="false">MAX(0,H17-IF(AND($H$5=A17,H17&gt;0),MIN(H17,$B$9-C17),0)+I17-IF(H17-IF(AND($H$5=A17,H17&gt;0),MIN(H17,$B$9-C17),0)&gt;0,$G$5,0))</f>
        <v>0</v>
      </c>
    </row>
    <row r="18" customFormat="false" ht="15" hidden="false" customHeight="false" outlineLevel="0" collapsed="false">
      <c r="A18" s="4" t="n">
        <v>5</v>
      </c>
      <c r="B18" s="11" t="n">
        <f aca="false">$B$5</f>
        <v>7800</v>
      </c>
      <c r="C18" s="11" t="n">
        <f aca="false">G17</f>
        <v>23803.7713544448</v>
      </c>
      <c r="D18" s="11" t="n">
        <f aca="false">IF(AND($H$5=A18,H18&gt;0),MIN(H18,$B$9-C18),0)</f>
        <v>0</v>
      </c>
      <c r="E18" s="11" t="n">
        <f aca="false">MAX(0,C18+D18-(B18+IF(A18=1,$B$10,0))+$B$8*($B$6+IF(I18&gt;0,$G$5,0)))</f>
        <v>18973.7713544448</v>
      </c>
      <c r="F18" s="11" t="n">
        <f aca="false">E18*$B$7*30/365</f>
        <v>132.556484805025</v>
      </c>
      <c r="G18" s="11" t="n">
        <f aca="false">MAX(0,C18+D18-(B18+IF(A18=1,$B$10,0))+$B$6+IF(I18&gt;0,$G$5,0)+F18)</f>
        <v>22736.3278392498</v>
      </c>
      <c r="H18" s="11" t="n">
        <f aca="false">J17</f>
        <v>0</v>
      </c>
      <c r="I18" s="11" t="n">
        <f aca="false">IF(H18-IF(AND($H$5=A18,H18&gt;0),MIN(H18,$B$9-C18),0)&gt;0,(H18-IF(AND($H$5=A18,H18&gt;0),MIN(H18,$B$9-C18),0))*$F$5/12,0)</f>
        <v>0</v>
      </c>
      <c r="J18" s="11" t="n">
        <f aca="false">MAX(0,H18-IF(AND($H$5=A18,H18&gt;0),MIN(H18,$B$9-C18),0)+I18-IF(H18-IF(AND($H$5=A18,H18&gt;0),MIN(H18,$B$9-C18),0)&gt;0,$G$5,0))</f>
        <v>0</v>
      </c>
    </row>
    <row r="19" customFormat="false" ht="15" hidden="false" customHeight="false" outlineLevel="0" collapsed="false">
      <c r="A19" s="4" t="n">
        <v>6</v>
      </c>
      <c r="B19" s="11" t="n">
        <f aca="false">$B$5</f>
        <v>7800</v>
      </c>
      <c r="C19" s="11" t="n">
        <f aca="false">G18</f>
        <v>22736.3278392498</v>
      </c>
      <c r="D19" s="11" t="n">
        <f aca="false">IF(AND($H$5=A19,H19&gt;0),MIN(H19,$B$9-C19),0)</f>
        <v>0</v>
      </c>
      <c r="E19" s="11" t="n">
        <f aca="false">MAX(0,C19+D19-(B19+IF(A19=1,$B$10,0))+$B$8*($B$6+IF(I19&gt;0,$G$5,0)))</f>
        <v>17906.3278392498</v>
      </c>
      <c r="F19" s="11" t="n">
        <f aca="false">E19*$B$7*30/365</f>
        <v>125.099002712567</v>
      </c>
      <c r="G19" s="11" t="n">
        <f aca="false">MAX(0,C19+D19-(B19+IF(A19=1,$B$10,0))+$B$6+IF(I19&gt;0,$G$5,0)+F19)</f>
        <v>21661.4268419624</v>
      </c>
      <c r="H19" s="11" t="n">
        <f aca="false">J18</f>
        <v>0</v>
      </c>
      <c r="I19" s="11" t="n">
        <f aca="false">IF(H19-IF(AND($H$5=A19,H19&gt;0),MIN(H19,$B$9-C19),0)&gt;0,(H19-IF(AND($H$5=A19,H19&gt;0),MIN(H19,$B$9-C19),0))*$F$5/12,0)</f>
        <v>0</v>
      </c>
      <c r="J19" s="11" t="n">
        <f aca="false">MAX(0,H19-IF(AND($H$5=A19,H19&gt;0),MIN(H19,$B$9-C19),0)+I19-IF(H19-IF(AND($H$5=A19,H19&gt;0),MIN(H19,$B$9-C19),0)&gt;0,$G$5,0))</f>
        <v>0</v>
      </c>
    </row>
    <row r="20" customFormat="false" ht="15" hidden="false" customHeight="false" outlineLevel="0" collapsed="false">
      <c r="A20" s="4" t="n">
        <v>7</v>
      </c>
      <c r="B20" s="11" t="n">
        <f aca="false">$B$5</f>
        <v>7800</v>
      </c>
      <c r="C20" s="11" t="n">
        <f aca="false">G19</f>
        <v>21661.4268419624</v>
      </c>
      <c r="D20" s="11" t="n">
        <f aca="false">IF(AND($H$5=A20,H20&gt;0),MIN(H20,$B$9-C20),0)</f>
        <v>0</v>
      </c>
      <c r="E20" s="11" t="n">
        <f aca="false">MAX(0,C20+D20-(B20+IF(A20=1,$B$10,0))+$B$8*($B$6+IF(I20&gt;0,$G$5,0)))</f>
        <v>16831.4268419624</v>
      </c>
      <c r="F20" s="11" t="n">
        <f aca="false">E20*$B$7*30/365</f>
        <v>117.589420402751</v>
      </c>
      <c r="G20" s="11" t="n">
        <f aca="false">MAX(0,C20+D20-(B20+IF(A20=1,$B$10,0))+$B$6+IF(I20&gt;0,$G$5,0)+F20)</f>
        <v>20579.0162623651</v>
      </c>
      <c r="H20" s="11" t="n">
        <f aca="false">J19</f>
        <v>0</v>
      </c>
      <c r="I20" s="11" t="n">
        <f aca="false">IF(H20-IF(AND($H$5=A20,H20&gt;0),MIN(H20,$B$9-C20),0)&gt;0,(H20-IF(AND($H$5=A20,H20&gt;0),MIN(H20,$B$9-C20),0))*$F$5/12,0)</f>
        <v>0</v>
      </c>
      <c r="J20" s="11" t="n">
        <f aca="false">MAX(0,H20-IF(AND($H$5=A20,H20&gt;0),MIN(H20,$B$9-C20),0)+I20-IF(H20-IF(AND($H$5=A20,H20&gt;0),MIN(H20,$B$9-C20),0)&gt;0,$G$5,0))</f>
        <v>0</v>
      </c>
    </row>
    <row r="21" customFormat="false" ht="15" hidden="false" customHeight="false" outlineLevel="0" collapsed="false">
      <c r="A21" s="4" t="n">
        <v>8</v>
      </c>
      <c r="B21" s="11" t="n">
        <f aca="false">$B$5</f>
        <v>7800</v>
      </c>
      <c r="C21" s="11" t="n">
        <f aca="false">G20</f>
        <v>20579.0162623651</v>
      </c>
      <c r="D21" s="11" t="n">
        <f aca="false">IF(AND($H$5=A21,H21&gt;0),MIN(H21,$B$9-C21),0)</f>
        <v>0</v>
      </c>
      <c r="E21" s="11" t="n">
        <f aca="false">MAX(0,C21+D21-(B21+IF(A21=1,$B$10,0))+$B$8*($B$6+IF(I21&gt;0,$G$5,0)))</f>
        <v>15749.0162623651</v>
      </c>
      <c r="F21" s="11" t="n">
        <f aca="false">E21*$B$7*30/365</f>
        <v>110.027373887756</v>
      </c>
      <c r="G21" s="11" t="n">
        <f aca="false">MAX(0,C21+D21-(B21+IF(A21=1,$B$10,0))+$B$6+IF(I21&gt;0,$G$5,0)+F21)</f>
        <v>19489.0436362529</v>
      </c>
      <c r="H21" s="11" t="n">
        <f aca="false">J20</f>
        <v>0</v>
      </c>
      <c r="I21" s="11" t="n">
        <f aca="false">IF(H21-IF(AND($H$5=A21,H21&gt;0),MIN(H21,$B$9-C21),0)&gt;0,(H21-IF(AND($H$5=A21,H21&gt;0),MIN(H21,$B$9-C21),0))*$F$5/12,0)</f>
        <v>0</v>
      </c>
      <c r="J21" s="11" t="n">
        <f aca="false">MAX(0,H21-IF(AND($H$5=A21,H21&gt;0),MIN(H21,$B$9-C21),0)+I21-IF(H21-IF(AND($H$5=A21,H21&gt;0),MIN(H21,$B$9-C21),0)&gt;0,$G$5,0))</f>
        <v>0</v>
      </c>
    </row>
    <row r="22" customFormat="false" ht="15" hidden="false" customHeight="false" outlineLevel="0" collapsed="false">
      <c r="A22" s="4" t="n">
        <v>9</v>
      </c>
      <c r="B22" s="11" t="n">
        <f aca="false">$B$5</f>
        <v>7800</v>
      </c>
      <c r="C22" s="11" t="n">
        <f aca="false">G21</f>
        <v>19489.0436362529</v>
      </c>
      <c r="D22" s="11" t="n">
        <f aca="false">IF(AND($H$5=A22,H22&gt;0),MIN(H22,$B$9-C22),0)</f>
        <v>0</v>
      </c>
      <c r="E22" s="11" t="n">
        <f aca="false">MAX(0,C22+D22-(B22+IF(A22=1,$B$10,0))+$B$8*($B$6+IF(I22&gt;0,$G$5,0)))</f>
        <v>14659.0436362529</v>
      </c>
      <c r="F22" s="11" t="n">
        <f aca="false">E22*$B$7*30/365</f>
        <v>102.412496636835</v>
      </c>
      <c r="G22" s="11" t="n">
        <f aca="false">MAX(0,C22+D22-(B22+IF(A22=1,$B$10,0))+$B$6+IF(I22&gt;0,$G$5,0)+F22)</f>
        <v>18391.4561328897</v>
      </c>
      <c r="H22" s="11" t="n">
        <f aca="false">J21</f>
        <v>0</v>
      </c>
      <c r="I22" s="11" t="n">
        <f aca="false">IF(H22-IF(AND($H$5=A22,H22&gt;0),MIN(H22,$B$9-C22),0)&gt;0,(H22-IF(AND($H$5=A22,H22&gt;0),MIN(H22,$B$9-C22),0))*$F$5/12,0)</f>
        <v>0</v>
      </c>
      <c r="J22" s="11" t="n">
        <f aca="false">MAX(0,H22-IF(AND($H$5=A22,H22&gt;0),MIN(H22,$B$9-C22),0)+I22-IF(H22-IF(AND($H$5=A22,H22&gt;0),MIN(H22,$B$9-C22),0)&gt;0,$G$5,0))</f>
        <v>0</v>
      </c>
    </row>
    <row r="23" customFormat="false" ht="15" hidden="false" customHeight="false" outlineLevel="0" collapsed="false">
      <c r="A23" s="4" t="n">
        <v>10</v>
      </c>
      <c r="B23" s="11" t="n">
        <f aca="false">$B$5</f>
        <v>7800</v>
      </c>
      <c r="C23" s="11" t="n">
        <f aca="false">G22</f>
        <v>18391.4561328897</v>
      </c>
      <c r="D23" s="11" t="n">
        <f aca="false">IF(AND($H$5=A23,H23&gt;0),MIN(H23,$B$9-C23),0)</f>
        <v>0</v>
      </c>
      <c r="E23" s="11" t="n">
        <f aca="false">MAX(0,C23+D23-(B23+IF(A23=1,$B$10,0))+$B$8*($B$6+IF(I23&gt;0,$G$5,0)))</f>
        <v>13561.4561328897</v>
      </c>
      <c r="F23" s="11" t="n">
        <f aca="false">E23*$B$7*30/365</f>
        <v>94.7444195585445</v>
      </c>
      <c r="G23" s="11" t="n">
        <f aca="false">MAX(0,C23+D23-(B23+IF(A23=1,$B$10,0))+$B$6+IF(I23&gt;0,$G$5,0)+F23)</f>
        <v>17286.2005524483</v>
      </c>
      <c r="H23" s="11" t="n">
        <f aca="false">J22</f>
        <v>0</v>
      </c>
      <c r="I23" s="11" t="n">
        <f aca="false">IF(H23-IF(AND($H$5=A23,H23&gt;0),MIN(H23,$B$9-C23),0)&gt;0,(H23-IF(AND($H$5=A23,H23&gt;0),MIN(H23,$B$9-C23),0))*$F$5/12,0)</f>
        <v>0</v>
      </c>
      <c r="J23" s="11" t="n">
        <f aca="false">MAX(0,H23-IF(AND($H$5=A23,H23&gt;0),MIN(H23,$B$9-C23),0)+I23-IF(H23-IF(AND($H$5=A23,H23&gt;0),MIN(H23,$B$9-C23),0)&gt;0,$G$5,0))</f>
        <v>0</v>
      </c>
    </row>
    <row r="24" customFormat="false" ht="15" hidden="false" customHeight="false" outlineLevel="0" collapsed="false">
      <c r="A24" s="4" t="n">
        <v>11</v>
      </c>
      <c r="B24" s="11" t="n">
        <f aca="false">$B$5</f>
        <v>7800</v>
      </c>
      <c r="C24" s="11" t="n">
        <f aca="false">G23</f>
        <v>17286.2005524483</v>
      </c>
      <c r="D24" s="11" t="n">
        <f aca="false">IF(AND($H$5=A24,H24&gt;0),MIN(H24,$B$9-C24),0)</f>
        <v>0</v>
      </c>
      <c r="E24" s="11" t="n">
        <f aca="false">MAX(0,C24+D24-(B24+IF(A24=1,$B$10,0))+$B$8*($B$6+IF(I24&gt;0,$G$5,0)))</f>
        <v>12456.2005524482</v>
      </c>
      <c r="F24" s="11" t="n">
        <f aca="false">E24*$B$7*30/365</f>
        <v>87.0227709828576</v>
      </c>
      <c r="G24" s="11" t="n">
        <f aca="false">MAX(0,C24+D24-(B24+IF(A24=1,$B$10,0))+$B$6+IF(I24&gt;0,$G$5,0)+F24)</f>
        <v>16173.2233234311</v>
      </c>
      <c r="H24" s="11" t="n">
        <f aca="false">J23</f>
        <v>0</v>
      </c>
      <c r="I24" s="11" t="n">
        <f aca="false">IF(H24-IF(AND($H$5=A24,H24&gt;0),MIN(H24,$B$9-C24),0)&gt;0,(H24-IF(AND($H$5=A24,H24&gt;0),MIN(H24,$B$9-C24),0))*$F$5/12,0)</f>
        <v>0</v>
      </c>
      <c r="J24" s="11" t="n">
        <f aca="false">MAX(0,H24-IF(AND($H$5=A24,H24&gt;0),MIN(H24,$B$9-C24),0)+I24-IF(H24-IF(AND($H$5=A24,H24&gt;0),MIN(H24,$B$9-C24),0)&gt;0,$G$5,0))</f>
        <v>0</v>
      </c>
    </row>
    <row r="25" customFormat="false" ht="15" hidden="false" customHeight="false" outlineLevel="0" collapsed="false">
      <c r="A25" s="4" t="n">
        <v>12</v>
      </c>
      <c r="B25" s="11" t="n">
        <f aca="false">$B$5</f>
        <v>7800</v>
      </c>
      <c r="C25" s="11" t="n">
        <f aca="false">G24</f>
        <v>16173.2233234311</v>
      </c>
      <c r="D25" s="11" t="n">
        <f aca="false">IF(AND($H$5=A25,H25&gt;0),MIN(H25,$B$9-C25),0)</f>
        <v>0</v>
      </c>
      <c r="E25" s="11" t="n">
        <f aca="false">MAX(0,C25+D25-(B25+IF(A25=1,$B$10,0))+$B$8*($B$6+IF(I25&gt;0,$G$5,0)))</f>
        <v>11343.2233234311</v>
      </c>
      <c r="F25" s="11" t="n">
        <f aca="false">E25*$B$7*30/365</f>
        <v>79.2471766431488</v>
      </c>
      <c r="G25" s="11" t="n">
        <f aca="false">MAX(0,C25+D25-(B25+IF(A25=1,$B$10,0))+$B$6+IF(I25&gt;0,$G$5,0)+F25)</f>
        <v>15052.4705000743</v>
      </c>
      <c r="H25" s="11" t="n">
        <f aca="false">J24</f>
        <v>0</v>
      </c>
      <c r="I25" s="11" t="n">
        <f aca="false">IF(H25-IF(AND($H$5=A25,H25&gt;0),MIN(H25,$B$9-C25),0)&gt;0,(H25-IF(AND($H$5=A25,H25&gt;0),MIN(H25,$B$9-C25),0))*$F$5/12,0)</f>
        <v>0</v>
      </c>
      <c r="J25" s="11" t="n">
        <f aca="false">MAX(0,H25-IF(AND($H$5=A25,H25&gt;0),MIN(H25,$B$9-C25),0)+I25-IF(H25-IF(AND($H$5=A25,H25&gt;0),MIN(H25,$B$9-C25),0)&gt;0,$G$5,0))</f>
        <v>0</v>
      </c>
    </row>
    <row r="26" customFormat="false" ht="15" hidden="false" customHeight="false" outlineLevel="0" collapsed="false">
      <c r="A26" s="4" t="n">
        <v>13</v>
      </c>
      <c r="B26" s="11" t="n">
        <f aca="false">$B$5</f>
        <v>7800</v>
      </c>
      <c r="C26" s="11" t="n">
        <f aca="false">G25</f>
        <v>15052.4705000743</v>
      </c>
      <c r="D26" s="11" t="n">
        <f aca="false">IF(AND($H$5=A26,H26&gt;0),MIN(H26,$B$9-C26),0)</f>
        <v>0</v>
      </c>
      <c r="E26" s="11" t="n">
        <f aca="false">MAX(0,C26+D26-(B26+IF(A26=1,$B$10,0))+$B$8*($B$6+IF(I26&gt;0,$G$5,0)))</f>
        <v>10222.4705000743</v>
      </c>
      <c r="F26" s="11" t="n">
        <f aca="false">E26*$B$7*30/365</f>
        <v>71.417259658053</v>
      </c>
      <c r="G26" s="11" t="n">
        <f aca="false">MAX(0,C26+D26-(B26+IF(A26=1,$B$10,0))+$B$6+IF(I26&gt;0,$G$5,0)+F26)</f>
        <v>13923.8877597323</v>
      </c>
      <c r="H26" s="11" t="n">
        <f aca="false">J25</f>
        <v>0</v>
      </c>
      <c r="I26" s="11" t="n">
        <f aca="false">IF(H26-IF(AND($H$5=A26,H26&gt;0),MIN(H26,$B$9-C26),0)&gt;0,(H26-IF(AND($H$5=A26,H26&gt;0),MIN(H26,$B$9-C26),0))*$F$5/12,0)</f>
        <v>0</v>
      </c>
      <c r="J26" s="11" t="n">
        <f aca="false">MAX(0,H26-IF(AND($H$5=A26,H26&gt;0),MIN(H26,$B$9-C26),0)+I26-IF(H26-IF(AND($H$5=A26,H26&gt;0),MIN(H26,$B$9-C26),0)&gt;0,$G$5,0))</f>
        <v>0</v>
      </c>
    </row>
    <row r="27" customFormat="false" ht="15" hidden="false" customHeight="false" outlineLevel="0" collapsed="false">
      <c r="A27" s="4" t="n">
        <v>14</v>
      </c>
      <c r="B27" s="11" t="n">
        <f aca="false">$B$5</f>
        <v>7800</v>
      </c>
      <c r="C27" s="11" t="n">
        <f aca="false">G26</f>
        <v>13923.8877597323</v>
      </c>
      <c r="D27" s="11" t="n">
        <f aca="false">IF(AND($H$5=A27,H27&gt;0),MIN(H27,$B$9-C27),0)</f>
        <v>0</v>
      </c>
      <c r="E27" s="11" t="n">
        <f aca="false">MAX(0,C27+D27-(B27+IF(A27=1,$B$10,0))+$B$8*($B$6+IF(I27&gt;0,$G$5,0)))</f>
        <v>9093.88775973231</v>
      </c>
      <c r="F27" s="11" t="n">
        <f aca="false">E27*$B$7*30/365</f>
        <v>63.5326405131983</v>
      </c>
      <c r="G27" s="11" t="n">
        <f aca="false">MAX(0,C27+D27-(B27+IF(A27=1,$B$10,0))+$B$6+IF(I27&gt;0,$G$5,0)+F27)</f>
        <v>12787.4204002455</v>
      </c>
      <c r="H27" s="11" t="n">
        <f aca="false">J26</f>
        <v>0</v>
      </c>
      <c r="I27" s="11" t="n">
        <f aca="false">IF(H27-IF(AND($H$5=A27,H27&gt;0),MIN(H27,$B$9-C27),0)&gt;0,(H27-IF(AND($H$5=A27,H27&gt;0),MIN(H27,$B$9-C27),0))*$F$5/12,0)</f>
        <v>0</v>
      </c>
      <c r="J27" s="11" t="n">
        <f aca="false">MAX(0,H27-IF(AND($H$5=A27,H27&gt;0),MIN(H27,$B$9-C27),0)+I27-IF(H27-IF(AND($H$5=A27,H27&gt;0),MIN(H27,$B$9-C27),0)&gt;0,$G$5,0))</f>
        <v>0</v>
      </c>
    </row>
    <row r="28" customFormat="false" ht="15" hidden="false" customHeight="false" outlineLevel="0" collapsed="false">
      <c r="A28" s="4" t="n">
        <v>15</v>
      </c>
      <c r="B28" s="11" t="n">
        <f aca="false">$B$5</f>
        <v>7800</v>
      </c>
      <c r="C28" s="11" t="n">
        <f aca="false">G27</f>
        <v>12787.4204002455</v>
      </c>
      <c r="D28" s="11" t="n">
        <f aca="false">IF(AND($H$5=A28,H28&gt;0),MIN(H28,$B$9-C28),0)</f>
        <v>0</v>
      </c>
      <c r="E28" s="11" t="n">
        <f aca="false">MAX(0,C28+D28-(B28+IF(A28=1,$B$10,0))+$B$8*($B$6+IF(I28&gt;0,$G$5,0)))</f>
        <v>7957.42040024551</v>
      </c>
      <c r="F28" s="11" t="n">
        <f aca="false">E28*$B$7*30/365</f>
        <v>55.5929370428111</v>
      </c>
      <c r="G28" s="11" t="n">
        <f aca="false">MAX(0,C28+D28-(B28+IF(A28=1,$B$10,0))+$B$6+IF(I28&gt;0,$G$5,0)+F28)</f>
        <v>11643.0133372883</v>
      </c>
      <c r="H28" s="11" t="n">
        <f aca="false">J27</f>
        <v>0</v>
      </c>
      <c r="I28" s="11" t="n">
        <f aca="false">IF(H28-IF(AND($H$5=A28,H28&gt;0),MIN(H28,$B$9-C28),0)&gt;0,(H28-IF(AND($H$5=A28,H28&gt;0),MIN(H28,$B$9-C28),0))*$F$5/12,0)</f>
        <v>0</v>
      </c>
      <c r="J28" s="11" t="n">
        <f aca="false">MAX(0,H28-IF(AND($H$5=A28,H28&gt;0),MIN(H28,$B$9-C28),0)+I28-IF(H28-IF(AND($H$5=A28,H28&gt;0),MIN(H28,$B$9-C28),0)&gt;0,$G$5,0))</f>
        <v>0</v>
      </c>
    </row>
    <row r="29" customFormat="false" ht="15" hidden="false" customHeight="false" outlineLevel="0" collapsed="false">
      <c r="A29" s="4" t="n">
        <v>16</v>
      </c>
      <c r="B29" s="11" t="n">
        <f aca="false">$B$5</f>
        <v>7800</v>
      </c>
      <c r="C29" s="11" t="n">
        <f aca="false">G28</f>
        <v>11643.0133372883</v>
      </c>
      <c r="D29" s="11" t="n">
        <f aca="false">IF(AND($H$5=A29,H29&gt;0),MIN(H29,$B$9-C29),0)</f>
        <v>0</v>
      </c>
      <c r="E29" s="11" t="n">
        <f aca="false">MAX(0,C29+D29-(B29+IF(A29=1,$B$10,0))+$B$8*($B$6+IF(I29&gt;0,$G$5,0)))</f>
        <v>6813.01333728832</v>
      </c>
      <c r="F29" s="11" t="n">
        <f aca="false">E29*$B$7*30/365</f>
        <v>47.5977644111924</v>
      </c>
      <c r="G29" s="11" t="n">
        <f aca="false">MAX(0,C29+D29-(B29+IF(A29=1,$B$10,0))+$B$6+IF(I29&gt;0,$G$5,0)+F29)</f>
        <v>10490.6111016995</v>
      </c>
      <c r="H29" s="11" t="n">
        <f aca="false">J28</f>
        <v>0</v>
      </c>
      <c r="I29" s="11" t="n">
        <f aca="false">IF(H29-IF(AND($H$5=A29,H29&gt;0),MIN(H29,$B$9-C29),0)&gt;0,(H29-IF(AND($H$5=A29,H29&gt;0),MIN(H29,$B$9-C29),0))*$F$5/12,0)</f>
        <v>0</v>
      </c>
      <c r="J29" s="11" t="n">
        <f aca="false">MAX(0,H29-IF(AND($H$5=A29,H29&gt;0),MIN(H29,$B$9-C29),0)+I29-IF(H29-IF(AND($H$5=A29,H29&gt;0),MIN(H29,$B$9-C29),0)&gt;0,$G$5,0))</f>
        <v>0</v>
      </c>
    </row>
    <row r="30" customFormat="false" ht="15" hidden="false" customHeight="false" outlineLevel="0" collapsed="false">
      <c r="A30" s="4" t="n">
        <v>17</v>
      </c>
      <c r="B30" s="11" t="n">
        <f aca="false">$B$5</f>
        <v>7800</v>
      </c>
      <c r="C30" s="11" t="n">
        <f aca="false">G29</f>
        <v>10490.6111016995</v>
      </c>
      <c r="D30" s="11" t="n">
        <f aca="false">IF(AND($H$5=A30,H30&gt;0),MIN(H30,$B$9-C30),0)</f>
        <v>0</v>
      </c>
      <c r="E30" s="11" t="n">
        <f aca="false">MAX(0,C30+D30-(B30+IF(A30=1,$B$10,0))+$B$8*($B$6+IF(I30&gt;0,$G$5,0)))</f>
        <v>5660.61110169951</v>
      </c>
      <c r="F30" s="11" t="n">
        <f aca="false">E30*$B$7*30/365</f>
        <v>39.5467350940651</v>
      </c>
      <c r="G30" s="11" t="n">
        <f aca="false">MAX(0,C30+D30-(B30+IF(A30=1,$B$10,0))+$B$6+IF(I30&gt;0,$G$5,0)+F30)</f>
        <v>9330.15783679357</v>
      </c>
      <c r="H30" s="11" t="n">
        <f aca="false">J29</f>
        <v>0</v>
      </c>
      <c r="I30" s="11" t="n">
        <f aca="false">IF(H30-IF(AND($H$5=A30,H30&gt;0),MIN(H30,$B$9-C30),0)&gt;0,(H30-IF(AND($H$5=A30,H30&gt;0),MIN(H30,$B$9-C30),0))*$F$5/12,0)</f>
        <v>0</v>
      </c>
      <c r="J30" s="11" t="n">
        <f aca="false">MAX(0,H30-IF(AND($H$5=A30,H30&gt;0),MIN(H30,$B$9-C30),0)+I30-IF(H30-IF(AND($H$5=A30,H30&gt;0),MIN(H30,$B$9-C30),0)&gt;0,$G$5,0))</f>
        <v>0</v>
      </c>
    </row>
    <row r="31" customFormat="false" ht="15" hidden="false" customHeight="false" outlineLevel="0" collapsed="false">
      <c r="A31" s="4" t="n">
        <v>18</v>
      </c>
      <c r="B31" s="11" t="n">
        <f aca="false">$B$5</f>
        <v>7800</v>
      </c>
      <c r="C31" s="11" t="n">
        <f aca="false">G30</f>
        <v>9330.15783679357</v>
      </c>
      <c r="D31" s="11" t="n">
        <f aca="false">IF(AND($H$5=A31,H31&gt;0),MIN(H31,$B$9-C31),0)</f>
        <v>0</v>
      </c>
      <c r="E31" s="11" t="n">
        <f aca="false">MAX(0,C31+D31-(B31+IF(A31=1,$B$10,0))+$B$8*($B$6+IF(I31&gt;0,$G$5,0)))</f>
        <v>4500.15783679357</v>
      </c>
      <c r="F31" s="11" t="n">
        <f aca="false">E31*$B$7*30/365</f>
        <v>31.4394588597907</v>
      </c>
      <c r="G31" s="11" t="n">
        <f aca="false">MAX(0,C31+D31-(B31+IF(A31=1,$B$10,0))+$B$6+IF(I31&gt;0,$G$5,0)+F31)</f>
        <v>8161.59729565337</v>
      </c>
      <c r="H31" s="11" t="n">
        <f aca="false">J30</f>
        <v>0</v>
      </c>
      <c r="I31" s="11" t="n">
        <f aca="false">IF(H31-IF(AND($H$5=A31,H31&gt;0),MIN(H31,$B$9-C31),0)&gt;0,(H31-IF(AND($H$5=A31,H31&gt;0),MIN(H31,$B$9-C31),0))*$F$5/12,0)</f>
        <v>0</v>
      </c>
      <c r="J31" s="11" t="n">
        <f aca="false">MAX(0,H31-IF(AND($H$5=A31,H31&gt;0),MIN(H31,$B$9-C31),0)+I31-IF(H31-IF(AND($H$5=A31,H31&gt;0),MIN(H31,$B$9-C31),0)&gt;0,$G$5,0))</f>
        <v>0</v>
      </c>
    </row>
    <row r="32" customFormat="false" ht="15" hidden="false" customHeight="false" outlineLevel="0" collapsed="false">
      <c r="A32" s="4" t="n">
        <v>19</v>
      </c>
      <c r="B32" s="11" t="n">
        <f aca="false">$B$5</f>
        <v>7800</v>
      </c>
      <c r="C32" s="11" t="n">
        <f aca="false">G31</f>
        <v>8161.59729565337</v>
      </c>
      <c r="D32" s="11" t="n">
        <f aca="false">IF(AND($H$5=A32,H32&gt;0),MIN(H32,$B$9-C32),0)</f>
        <v>0</v>
      </c>
      <c r="E32" s="11" t="n">
        <f aca="false">MAX(0,C32+D32-(B32+IF(A32=1,$B$10,0))+$B$8*($B$6+IF(I32&gt;0,$G$5,0)))</f>
        <v>3331.59729565337</v>
      </c>
      <c r="F32" s="11" t="n">
        <f aca="false">E32*$B$7*30/365</f>
        <v>23.275542750455</v>
      </c>
      <c r="G32" s="11" t="n">
        <f aca="false">MAX(0,C32+D32-(B32+IF(A32=1,$B$10,0))+$B$6+IF(I32&gt;0,$G$5,0)+F32)</f>
        <v>6984.87283840382</v>
      </c>
      <c r="H32" s="11" t="n">
        <f aca="false">J31</f>
        <v>0</v>
      </c>
      <c r="I32" s="11" t="n">
        <f aca="false">IF(H32-IF(AND($H$5=A32,H32&gt;0),MIN(H32,$B$9-C32),0)&gt;0,(H32-IF(AND($H$5=A32,H32&gt;0),MIN(H32,$B$9-C32),0))*$F$5/12,0)</f>
        <v>0</v>
      </c>
      <c r="J32" s="11" t="n">
        <f aca="false">MAX(0,H32-IF(AND($H$5=A32,H32&gt;0),MIN(H32,$B$9-C32),0)+I32-IF(H32-IF(AND($H$5=A32,H32&gt;0),MIN(H32,$B$9-C32),0)&gt;0,$G$5,0))</f>
        <v>0</v>
      </c>
    </row>
    <row r="33" customFormat="false" ht="15" hidden="false" customHeight="false" outlineLevel="0" collapsed="false">
      <c r="A33" s="4" t="n">
        <v>20</v>
      </c>
      <c r="B33" s="11" t="n">
        <f aca="false">$B$5</f>
        <v>7800</v>
      </c>
      <c r="C33" s="11" t="n">
        <f aca="false">G32</f>
        <v>6984.87283840382</v>
      </c>
      <c r="D33" s="11" t="n">
        <f aca="false">IF(AND($H$5=A33,H33&gt;0),MIN(H33,$B$9-C33),0)</f>
        <v>0</v>
      </c>
      <c r="E33" s="11" t="n">
        <f aca="false">MAX(0,C33+D33-(B33+IF(A33=1,$B$10,0))+$B$8*($B$6+IF(I33&gt;0,$G$5,0)))</f>
        <v>2154.87283840382</v>
      </c>
      <c r="F33" s="11" t="n">
        <f aca="false">E33*$B$7*30/365</f>
        <v>15.0545910628212</v>
      </c>
      <c r="G33" s="11" t="n">
        <f aca="false">MAX(0,C33+D33-(B33+IF(A33=1,$B$10,0))+$B$6+IF(I33&gt;0,$G$5,0)+F33)</f>
        <v>5799.92742946664</v>
      </c>
      <c r="H33" s="11" t="n">
        <f aca="false">J32</f>
        <v>0</v>
      </c>
      <c r="I33" s="11" t="n">
        <f aca="false">IF(H33-IF(AND($H$5=A33,H33&gt;0),MIN(H33,$B$9-C33),0)&gt;0,(H33-IF(AND($H$5=A33,H33&gt;0),MIN(H33,$B$9-C33),0))*$F$5/12,0)</f>
        <v>0</v>
      </c>
      <c r="J33" s="11" t="n">
        <f aca="false">MAX(0,H33-IF(AND($H$5=A33,H33&gt;0),MIN(H33,$B$9-C33),0)+I33-IF(H33-IF(AND($H$5=A33,H33&gt;0),MIN(H33,$B$9-C33),0)&gt;0,$G$5,0))</f>
        <v>0</v>
      </c>
    </row>
    <row r="34" customFormat="false" ht="15" hidden="false" customHeight="false" outlineLevel="0" collapsed="false">
      <c r="A34" s="4" t="n">
        <v>21</v>
      </c>
      <c r="B34" s="11" t="n">
        <f aca="false">$B$5</f>
        <v>7800</v>
      </c>
      <c r="C34" s="11" t="n">
        <f aca="false">G33</f>
        <v>5799.92742946664</v>
      </c>
      <c r="D34" s="11" t="n">
        <f aca="false">IF(AND($H$5=A34,H34&gt;0),MIN(H34,$B$9-C34),0)</f>
        <v>0</v>
      </c>
      <c r="E34" s="11" t="n">
        <f aca="false">MAX(0,C34+D34-(B34+IF(A34=1,$B$10,0))+$B$8*($B$6+IF(I34&gt;0,$G$5,0)))</f>
        <v>969.927429466642</v>
      </c>
      <c r="F34" s="11" t="n">
        <f aca="false">E34*$B$7*30/365</f>
        <v>6.77620532915051</v>
      </c>
      <c r="G34" s="11" t="n">
        <f aca="false">MAX(0,C34+D34-(B34+IF(A34=1,$B$10,0))+$B$6+IF(I34&gt;0,$G$5,0)+F34)</f>
        <v>4606.70363479579</v>
      </c>
      <c r="H34" s="11" t="n">
        <f aca="false">J33</f>
        <v>0</v>
      </c>
      <c r="I34" s="11" t="n">
        <f aca="false">IF(H34-IF(AND($H$5=A34,H34&gt;0),MIN(H34,$B$9-C34),0)&gt;0,(H34-IF(AND($H$5=A34,H34&gt;0),MIN(H34,$B$9-C34),0))*$F$5/12,0)</f>
        <v>0</v>
      </c>
      <c r="J34" s="11" t="n">
        <f aca="false">MAX(0,H34-IF(AND($H$5=A34,H34&gt;0),MIN(H34,$B$9-C34),0)+I34-IF(H34-IF(AND($H$5=A34,H34&gt;0),MIN(H34,$B$9-C34),0)&gt;0,$G$5,0))</f>
        <v>0</v>
      </c>
    </row>
    <row r="35" customFormat="false" ht="15" hidden="false" customHeight="false" outlineLevel="0" collapsed="false">
      <c r="A35" s="4" t="n">
        <v>22</v>
      </c>
      <c r="B35" s="11" t="n">
        <f aca="false">$B$5</f>
        <v>7800</v>
      </c>
      <c r="C35" s="11" t="n">
        <f aca="false">G34</f>
        <v>4606.70363479579</v>
      </c>
      <c r="D35" s="11" t="n">
        <f aca="false">IF(AND($H$5=A35,H35&gt;0),MIN(H35,$B$9-C35),0)</f>
        <v>0</v>
      </c>
      <c r="E35" s="11" t="n">
        <f aca="false">MAX(0,C35+D35-(B35+IF(A35=1,$B$10,0))+$B$8*($B$6+IF(I35&gt;0,$G$5,0)))</f>
        <v>0</v>
      </c>
      <c r="F35" s="11" t="n">
        <f aca="false">E35*$B$7*30/365</f>
        <v>0</v>
      </c>
      <c r="G35" s="11" t="n">
        <f aca="false">MAX(0,C35+D35-(B35+IF(A35=1,$B$10,0))+$B$6+IF(I35&gt;0,$G$5,0)+F35)</f>
        <v>3406.70363479579</v>
      </c>
      <c r="H35" s="11" t="n">
        <f aca="false">J34</f>
        <v>0</v>
      </c>
      <c r="I35" s="11" t="n">
        <f aca="false">IF(H35-IF(AND($H$5=A35,H35&gt;0),MIN(H35,$B$9-C35),0)&gt;0,(H35-IF(AND($H$5=A35,H35&gt;0),MIN(H35,$B$9-C35),0))*$F$5/12,0)</f>
        <v>0</v>
      </c>
      <c r="J35" s="11" t="n">
        <f aca="false">MAX(0,H35-IF(AND($H$5=A35,H35&gt;0),MIN(H35,$B$9-C35),0)+I35-IF(H35-IF(AND($H$5=A35,H35&gt;0),MIN(H35,$B$9-C35),0)&gt;0,$G$5,0))</f>
        <v>0</v>
      </c>
    </row>
    <row r="36" customFormat="false" ht="15" hidden="false" customHeight="false" outlineLevel="0" collapsed="false">
      <c r="A36" s="4" t="n">
        <v>23</v>
      </c>
      <c r="B36" s="11" t="n">
        <f aca="false">$B$5</f>
        <v>7800</v>
      </c>
      <c r="C36" s="11" t="n">
        <f aca="false">G35</f>
        <v>3406.70363479579</v>
      </c>
      <c r="D36" s="11" t="n">
        <f aca="false">IF(AND($H$5=A36,H36&gt;0),MIN(H36,$B$9-C36),0)</f>
        <v>0</v>
      </c>
      <c r="E36" s="11" t="n">
        <f aca="false">MAX(0,C36+D36-(B36+IF(A36=1,$B$10,0))+$B$8*($B$6+IF(I36&gt;0,$G$5,0)))</f>
        <v>0</v>
      </c>
      <c r="F36" s="11" t="n">
        <f aca="false">E36*$B$7*30/365</f>
        <v>0</v>
      </c>
      <c r="G36" s="11" t="n">
        <f aca="false">MAX(0,C36+D36-(B36+IF(A36=1,$B$10,0))+$B$6+IF(I36&gt;0,$G$5,0)+F36)</f>
        <v>2206.70363479579</v>
      </c>
      <c r="H36" s="11" t="n">
        <f aca="false">J35</f>
        <v>0</v>
      </c>
      <c r="I36" s="11" t="n">
        <f aca="false">IF(H36-IF(AND($H$5=A36,H36&gt;0),MIN(H36,$B$9-C36),0)&gt;0,(H36-IF(AND($H$5=A36,H36&gt;0),MIN(H36,$B$9-C36),0))*$F$5/12,0)</f>
        <v>0</v>
      </c>
      <c r="J36" s="11" t="n">
        <f aca="false">MAX(0,H36-IF(AND($H$5=A36,H36&gt;0),MIN(H36,$B$9-C36),0)+I36-IF(H36-IF(AND($H$5=A36,H36&gt;0),MIN(H36,$B$9-C36),0)&gt;0,$G$5,0))</f>
        <v>0</v>
      </c>
    </row>
    <row r="37" customFormat="false" ht="15" hidden="false" customHeight="false" outlineLevel="0" collapsed="false">
      <c r="A37" s="4" t="n">
        <v>24</v>
      </c>
      <c r="B37" s="11" t="n">
        <f aca="false">$B$5</f>
        <v>7800</v>
      </c>
      <c r="C37" s="11" t="n">
        <f aca="false">G36</f>
        <v>2206.70363479579</v>
      </c>
      <c r="D37" s="11" t="n">
        <f aca="false">IF(AND($H$5=A37,H37&gt;0),MIN(H37,$B$9-C37),0)</f>
        <v>0</v>
      </c>
      <c r="E37" s="11" t="n">
        <f aca="false">MAX(0,C37+D37-(B37+IF(A37=1,$B$10,0))+$B$8*($B$6+IF(I37&gt;0,$G$5,0)))</f>
        <v>0</v>
      </c>
      <c r="F37" s="11" t="n">
        <f aca="false">E37*$B$7*30/365</f>
        <v>0</v>
      </c>
      <c r="G37" s="11" t="n">
        <f aca="false">MAX(0,C37+D37-(B37+IF(A37=1,$B$10,0))+$B$6+IF(I37&gt;0,$G$5,0)+F37)</f>
        <v>1006.70363479579</v>
      </c>
      <c r="H37" s="11" t="n">
        <f aca="false">J36</f>
        <v>0</v>
      </c>
      <c r="I37" s="11" t="n">
        <f aca="false">IF(H37-IF(AND($H$5=A37,H37&gt;0),MIN(H37,$B$9-C37),0)&gt;0,(H37-IF(AND($H$5=A37,H37&gt;0),MIN(H37,$B$9-C37),0))*$F$5/12,0)</f>
        <v>0</v>
      </c>
      <c r="J37" s="11" t="n">
        <f aca="false">MAX(0,H37-IF(AND($H$5=A37,H37&gt;0),MIN(H37,$B$9-C37),0)+I37-IF(H37-IF(AND($H$5=A37,H37&gt;0),MIN(H37,$B$9-C37),0)&gt;0,$G$5,0))</f>
        <v>0</v>
      </c>
    </row>
    <row r="39" customFormat="false" ht="15" hidden="false" customHeight="false" outlineLevel="0" collapsed="false">
      <c r="A39" s="6" t="s">
        <v>42</v>
      </c>
      <c r="F39" s="12" t="n">
        <f aca="false">SUM(F14:F37)+SUM(I14:I37)</f>
        <v>1806.7036347958</v>
      </c>
    </row>
    <row r="40" customFormat="false" ht="15" hidden="false" customHeight="false" outlineLevel="0" collapsed="false">
      <c r="A40" s="6" t="s">
        <v>43</v>
      </c>
      <c r="F40" s="12" t="n">
        <f aca="false">G37+J37</f>
        <v>1006.70363479579</v>
      </c>
    </row>
    <row r="41" customFormat="false" ht="15" hidden="false" customHeight="false" outlineLevel="0" collapsed="false">
      <c r="A41" s="6" t="s">
        <v>44</v>
      </c>
      <c r="F41" s="12" t="n">
        <f aca="false">$B$9-MAX(G14:G37)</f>
        <v>23038.1273972603</v>
      </c>
    </row>
    <row r="44" customFormat="false" ht="15" hidden="false" customHeight="false" outlineLevel="0" collapsed="false">
      <c r="A44" s="6" t="s">
        <v>45</v>
      </c>
    </row>
    <row r="45" customFormat="false" ht="15" hidden="false" customHeight="false" outlineLevel="0" collapsed="false">
      <c r="A45" s="3" t="s">
        <v>32</v>
      </c>
      <c r="B45" s="3" t="s">
        <v>33</v>
      </c>
      <c r="C45" s="3" t="s">
        <v>46</v>
      </c>
      <c r="D45" s="3" t="s">
        <v>47</v>
      </c>
      <c r="E45" s="3" t="s">
        <v>48</v>
      </c>
      <c r="F45" s="3" t="s">
        <v>39</v>
      </c>
      <c r="G45" s="3" t="s">
        <v>40</v>
      </c>
      <c r="H45" s="3" t="s">
        <v>41</v>
      </c>
    </row>
    <row r="46" customFormat="false" ht="15" hidden="false" customHeight="false" outlineLevel="0" collapsed="false">
      <c r="A46" s="4" t="n">
        <v>1</v>
      </c>
      <c r="B46" s="11" t="n">
        <f aca="false">$B$5</f>
        <v>7800</v>
      </c>
      <c r="C46" s="11" t="n">
        <f aca="false">IF(F46&gt;0,MIN($G$5,F46+G46),0)</f>
        <v>840</v>
      </c>
      <c r="D46" s="11" t="n">
        <f aca="false">MAX(0,$B$10+B46-$B$6-C46)</f>
        <v>360</v>
      </c>
      <c r="E46" s="11" t="n">
        <f aca="false">MAX(0,-($B$10+B46-$B$6-C46))</f>
        <v>0</v>
      </c>
      <c r="F46" s="11" t="n">
        <f aca="false">$E$5</f>
        <v>28000</v>
      </c>
      <c r="G46" s="11" t="n">
        <f aca="false">IF(F46&gt;0,F46*$F$5/12,0)</f>
        <v>513.333333333333</v>
      </c>
      <c r="H46" s="11" t="n">
        <f aca="false">MAX(0,F46+G46-IF(F46&gt;0,MIN($G$5,F46+G46),0))+E46</f>
        <v>27673.3333333333</v>
      </c>
    </row>
    <row r="47" customFormat="false" ht="15" hidden="false" customHeight="false" outlineLevel="0" collapsed="false">
      <c r="A47" s="4" t="n">
        <v>2</v>
      </c>
      <c r="B47" s="11" t="n">
        <f aca="false">$B$5</f>
        <v>7800</v>
      </c>
      <c r="C47" s="11" t="n">
        <f aca="false">IF(F47&gt;0,MIN($G$5,F47+G47),0)</f>
        <v>840</v>
      </c>
      <c r="D47" s="11" t="n">
        <f aca="false">MAX(0,D46+B47-$B$6-C47)</f>
        <v>720</v>
      </c>
      <c r="E47" s="11" t="n">
        <f aca="false">MAX(0,-(D46+B47-$B$6-C47))</f>
        <v>0</v>
      </c>
      <c r="F47" s="11" t="n">
        <f aca="false">H46</f>
        <v>27673.3333333333</v>
      </c>
      <c r="G47" s="11" t="n">
        <f aca="false">IF(F47&gt;0,F47*$F$5/12,0)</f>
        <v>507.344444444444</v>
      </c>
      <c r="H47" s="11" t="n">
        <f aca="false">MAX(0,F47+G47-IF(F47&gt;0,MIN($G$5,F47+G47),0))+E47</f>
        <v>27340.6777777778</v>
      </c>
    </row>
    <row r="48" customFormat="false" ht="15" hidden="false" customHeight="false" outlineLevel="0" collapsed="false">
      <c r="A48" s="4" t="n">
        <v>3</v>
      </c>
      <c r="B48" s="11" t="n">
        <f aca="false">$B$5</f>
        <v>7800</v>
      </c>
      <c r="C48" s="11" t="n">
        <f aca="false">IF(F48&gt;0,MIN($G$5,F48+G48),0)</f>
        <v>840</v>
      </c>
      <c r="D48" s="11" t="n">
        <f aca="false">MAX(0,D47+B48-$B$6-C48)</f>
        <v>1080</v>
      </c>
      <c r="E48" s="11" t="n">
        <f aca="false">MAX(0,-(D47+B48-$B$6-C48))</f>
        <v>0</v>
      </c>
      <c r="F48" s="11" t="n">
        <f aca="false">H47</f>
        <v>27340.6777777778</v>
      </c>
      <c r="G48" s="11" t="n">
        <f aca="false">IF(F48&gt;0,F48*$F$5/12,0)</f>
        <v>501.245759259259</v>
      </c>
      <c r="H48" s="11" t="n">
        <f aca="false">MAX(0,F48+G48-IF(F48&gt;0,MIN($G$5,F48+G48),0))+E48</f>
        <v>27001.923537037</v>
      </c>
    </row>
    <row r="49" customFormat="false" ht="15" hidden="false" customHeight="false" outlineLevel="0" collapsed="false">
      <c r="A49" s="4" t="n">
        <v>4</v>
      </c>
      <c r="B49" s="11" t="n">
        <f aca="false">$B$5</f>
        <v>7800</v>
      </c>
      <c r="C49" s="11" t="n">
        <f aca="false">IF(F49&gt;0,MIN($G$5,F49+G49),0)</f>
        <v>840</v>
      </c>
      <c r="D49" s="11" t="n">
        <f aca="false">MAX(0,D48+B49-$B$6-C49)</f>
        <v>1440</v>
      </c>
      <c r="E49" s="11" t="n">
        <f aca="false">MAX(0,-(D48+B49-$B$6-C49))</f>
        <v>0</v>
      </c>
      <c r="F49" s="11" t="n">
        <f aca="false">H48</f>
        <v>27001.923537037</v>
      </c>
      <c r="G49" s="11" t="n">
        <f aca="false">IF(F49&gt;0,F49*$F$5/12,0)</f>
        <v>495.035264845679</v>
      </c>
      <c r="H49" s="11" t="n">
        <f aca="false">MAX(0,F49+G49-IF(F49&gt;0,MIN($G$5,F49+G49),0))+E49</f>
        <v>26656.9588018827</v>
      </c>
    </row>
    <row r="50" customFormat="false" ht="15" hidden="false" customHeight="false" outlineLevel="0" collapsed="false">
      <c r="A50" s="4" t="n">
        <v>5</v>
      </c>
      <c r="B50" s="11" t="n">
        <f aca="false">$B$5</f>
        <v>7800</v>
      </c>
      <c r="C50" s="11" t="n">
        <f aca="false">IF(F50&gt;0,MIN($G$5,F50+G50),0)</f>
        <v>840</v>
      </c>
      <c r="D50" s="11" t="n">
        <f aca="false">MAX(0,D49+B50-$B$6-C50)</f>
        <v>1800</v>
      </c>
      <c r="E50" s="11" t="n">
        <f aca="false">MAX(0,-(D49+B50-$B$6-C50))</f>
        <v>0</v>
      </c>
      <c r="F50" s="11" t="n">
        <f aca="false">H49</f>
        <v>26656.9588018827</v>
      </c>
      <c r="G50" s="11" t="n">
        <f aca="false">IF(F50&gt;0,F50*$F$5/12,0)</f>
        <v>488.71091136785</v>
      </c>
      <c r="H50" s="11" t="n">
        <f aca="false">MAX(0,F50+G50-IF(F50&gt;0,MIN($G$5,F50+G50),0))+E50</f>
        <v>26305.6697132506</v>
      </c>
    </row>
    <row r="51" customFormat="false" ht="15" hidden="false" customHeight="false" outlineLevel="0" collapsed="false">
      <c r="A51" s="4" t="n">
        <v>6</v>
      </c>
      <c r="B51" s="11" t="n">
        <f aca="false">$B$5</f>
        <v>7800</v>
      </c>
      <c r="C51" s="11" t="n">
        <f aca="false">IF(F51&gt;0,MIN($G$5,F51+G51),0)</f>
        <v>840</v>
      </c>
      <c r="D51" s="11" t="n">
        <f aca="false">MAX(0,D50+B51-$B$6-C51)</f>
        <v>2160</v>
      </c>
      <c r="E51" s="11" t="n">
        <f aca="false">MAX(0,-(D50+B51-$B$6-C51))</f>
        <v>0</v>
      </c>
      <c r="F51" s="11" t="n">
        <f aca="false">H50</f>
        <v>26305.6697132506</v>
      </c>
      <c r="G51" s="11" t="n">
        <f aca="false">IF(F51&gt;0,F51*$F$5/12,0)</f>
        <v>482.270611409594</v>
      </c>
      <c r="H51" s="11" t="n">
        <f aca="false">MAX(0,F51+G51-IF(F51&gt;0,MIN($G$5,F51+G51),0))+E51</f>
        <v>25947.9403246602</v>
      </c>
    </row>
    <row r="52" customFormat="false" ht="15" hidden="false" customHeight="false" outlineLevel="0" collapsed="false">
      <c r="A52" s="4" t="n">
        <v>7</v>
      </c>
      <c r="B52" s="11" t="n">
        <f aca="false">$B$5</f>
        <v>7800</v>
      </c>
      <c r="C52" s="11" t="n">
        <f aca="false">IF(F52&gt;0,MIN($G$5,F52+G52),0)</f>
        <v>840</v>
      </c>
      <c r="D52" s="11" t="n">
        <f aca="false">MAX(0,D51+B52-$B$6-C52)</f>
        <v>2520</v>
      </c>
      <c r="E52" s="11" t="n">
        <f aca="false">MAX(0,-(D51+B52-$B$6-C52))</f>
        <v>0</v>
      </c>
      <c r="F52" s="11" t="n">
        <f aca="false">H51</f>
        <v>25947.9403246602</v>
      </c>
      <c r="G52" s="11" t="n">
        <f aca="false">IF(F52&gt;0,F52*$F$5/12,0)</f>
        <v>475.712239285436</v>
      </c>
      <c r="H52" s="11" t="n">
        <f aca="false">MAX(0,F52+G52-IF(F52&gt;0,MIN($G$5,F52+G52),0))+E52</f>
        <v>25583.6525639456</v>
      </c>
    </row>
    <row r="53" customFormat="false" ht="15" hidden="false" customHeight="false" outlineLevel="0" collapsed="false">
      <c r="A53" s="4" t="n">
        <v>8</v>
      </c>
      <c r="B53" s="11" t="n">
        <f aca="false">$B$5</f>
        <v>7800</v>
      </c>
      <c r="C53" s="11" t="n">
        <f aca="false">IF(F53&gt;0,MIN($G$5,F53+G53),0)</f>
        <v>840</v>
      </c>
      <c r="D53" s="11" t="n">
        <f aca="false">MAX(0,D52+B53-$B$6-C53)</f>
        <v>2880</v>
      </c>
      <c r="E53" s="11" t="n">
        <f aca="false">MAX(0,-(D52+B53-$B$6-C53))</f>
        <v>0</v>
      </c>
      <c r="F53" s="11" t="n">
        <f aca="false">H52</f>
        <v>25583.6525639456</v>
      </c>
      <c r="G53" s="11" t="n">
        <f aca="false">IF(F53&gt;0,F53*$F$5/12,0)</f>
        <v>469.033630339002</v>
      </c>
      <c r="H53" s="11" t="n">
        <f aca="false">MAX(0,F53+G53-IF(F53&gt;0,MIN($G$5,F53+G53),0))+E53</f>
        <v>25212.6861942846</v>
      </c>
    </row>
    <row r="54" customFormat="false" ht="15" hidden="false" customHeight="false" outlineLevel="0" collapsed="false">
      <c r="A54" s="4" t="n">
        <v>9</v>
      </c>
      <c r="B54" s="11" t="n">
        <f aca="false">$B$5</f>
        <v>7800</v>
      </c>
      <c r="C54" s="11" t="n">
        <f aca="false">IF(F54&gt;0,MIN($G$5,F54+G54),0)</f>
        <v>840</v>
      </c>
      <c r="D54" s="11" t="n">
        <f aca="false">MAX(0,D53+B54-$B$6-C54)</f>
        <v>3240</v>
      </c>
      <c r="E54" s="11" t="n">
        <f aca="false">MAX(0,-(D53+B54-$B$6-C54))</f>
        <v>0</v>
      </c>
      <c r="F54" s="11" t="n">
        <f aca="false">H53</f>
        <v>25212.6861942846</v>
      </c>
      <c r="G54" s="11" t="n">
        <f aca="false">IF(F54&gt;0,F54*$F$5/12,0)</f>
        <v>462.232580228551</v>
      </c>
      <c r="H54" s="11" t="n">
        <f aca="false">MAX(0,F54+G54-IF(F54&gt;0,MIN($G$5,F54+G54),0))+E54</f>
        <v>24834.9187745131</v>
      </c>
    </row>
    <row r="55" customFormat="false" ht="15" hidden="false" customHeight="false" outlineLevel="0" collapsed="false">
      <c r="A55" s="4" t="n">
        <v>10</v>
      </c>
      <c r="B55" s="11" t="n">
        <f aca="false">$B$5</f>
        <v>7800</v>
      </c>
      <c r="C55" s="11" t="n">
        <f aca="false">IF(F55&gt;0,MIN($G$5,F55+G55),0)</f>
        <v>840</v>
      </c>
      <c r="D55" s="11" t="n">
        <f aca="false">MAX(0,D54+B55-$B$6-C55)</f>
        <v>3600</v>
      </c>
      <c r="E55" s="11" t="n">
        <f aca="false">MAX(0,-(D54+B55-$B$6-C55))</f>
        <v>0</v>
      </c>
      <c r="F55" s="11" t="n">
        <f aca="false">H54</f>
        <v>24834.9187745131</v>
      </c>
      <c r="G55" s="11" t="n">
        <f aca="false">IF(F55&gt;0,F55*$F$5/12,0)</f>
        <v>455.306844199408</v>
      </c>
      <c r="H55" s="11" t="n">
        <f aca="false">MAX(0,F55+G55-IF(F55&gt;0,MIN($G$5,F55+G55),0))+E55</f>
        <v>24450.2256187126</v>
      </c>
    </row>
    <row r="56" customFormat="false" ht="15" hidden="false" customHeight="false" outlineLevel="0" collapsed="false">
      <c r="A56" s="4" t="n">
        <v>11</v>
      </c>
      <c r="B56" s="11" t="n">
        <f aca="false">$B$5</f>
        <v>7800</v>
      </c>
      <c r="C56" s="11" t="n">
        <f aca="false">IF(F56&gt;0,MIN($G$5,F56+G56),0)</f>
        <v>840</v>
      </c>
      <c r="D56" s="11" t="n">
        <f aca="false">MAX(0,D55+B56-$B$6-C56)</f>
        <v>3960</v>
      </c>
      <c r="E56" s="11" t="n">
        <f aca="false">MAX(0,-(D55+B56-$B$6-C56))</f>
        <v>0</v>
      </c>
      <c r="F56" s="11" t="n">
        <f aca="false">H55</f>
        <v>24450.2256187126</v>
      </c>
      <c r="G56" s="11" t="n">
        <f aca="false">IF(F56&gt;0,F56*$F$5/12,0)</f>
        <v>448.254136343063</v>
      </c>
      <c r="H56" s="11" t="n">
        <f aca="false">MAX(0,F56+G56-IF(F56&gt;0,MIN($G$5,F56+G56),0))+E56</f>
        <v>24058.4797550556</v>
      </c>
    </row>
    <row r="57" customFormat="false" ht="15" hidden="false" customHeight="false" outlineLevel="0" collapsed="false">
      <c r="A57" s="4" t="n">
        <v>12</v>
      </c>
      <c r="B57" s="11" t="n">
        <f aca="false">$B$5</f>
        <v>7800</v>
      </c>
      <c r="C57" s="11" t="n">
        <f aca="false">IF(F57&gt;0,MIN($G$5,F57+G57),0)</f>
        <v>840</v>
      </c>
      <c r="D57" s="11" t="n">
        <f aca="false">MAX(0,D56+B57-$B$6-C57)</f>
        <v>4320</v>
      </c>
      <c r="E57" s="11" t="n">
        <f aca="false">MAX(0,-(D56+B57-$B$6-C57))</f>
        <v>0</v>
      </c>
      <c r="F57" s="11" t="n">
        <f aca="false">H56</f>
        <v>24058.4797550556</v>
      </c>
      <c r="G57" s="11" t="n">
        <f aca="false">IF(F57&gt;0,F57*$F$5/12,0)</f>
        <v>441.072128842686</v>
      </c>
      <c r="H57" s="11" t="n">
        <f aca="false">MAX(0,F57+G57-IF(F57&gt;0,MIN($G$5,F57+G57),0))+E57</f>
        <v>23659.5518838983</v>
      </c>
    </row>
    <row r="58" customFormat="false" ht="15" hidden="false" customHeight="false" outlineLevel="0" collapsed="false">
      <c r="A58" s="4" t="n">
        <v>13</v>
      </c>
      <c r="B58" s="11" t="n">
        <f aca="false">$B$5</f>
        <v>7800</v>
      </c>
      <c r="C58" s="11" t="n">
        <f aca="false">IF(F58&gt;0,MIN($G$5,F58+G58),0)</f>
        <v>840</v>
      </c>
      <c r="D58" s="11" t="n">
        <f aca="false">MAX(0,D57+B58-$B$6-C58)</f>
        <v>4680</v>
      </c>
      <c r="E58" s="11" t="n">
        <f aca="false">MAX(0,-(D57+B58-$B$6-C58))</f>
        <v>0</v>
      </c>
      <c r="F58" s="11" t="n">
        <f aca="false">H57</f>
        <v>23659.5518838983</v>
      </c>
      <c r="G58" s="11" t="n">
        <f aca="false">IF(F58&gt;0,F58*$F$5/12,0)</f>
        <v>433.758451204802</v>
      </c>
      <c r="H58" s="11" t="n">
        <f aca="false">MAX(0,F58+G58-IF(F58&gt;0,MIN($G$5,F58+G58),0))+E58</f>
        <v>23253.3103351031</v>
      </c>
    </row>
    <row r="59" customFormat="false" ht="15" hidden="false" customHeight="false" outlineLevel="0" collapsed="false">
      <c r="A59" s="4" t="n">
        <v>14</v>
      </c>
      <c r="B59" s="11" t="n">
        <f aca="false">$B$5</f>
        <v>7800</v>
      </c>
      <c r="C59" s="11" t="n">
        <f aca="false">IF(F59&gt;0,MIN($G$5,F59+G59),0)</f>
        <v>840</v>
      </c>
      <c r="D59" s="11" t="n">
        <f aca="false">MAX(0,D58+B59-$B$6-C59)</f>
        <v>5040</v>
      </c>
      <c r="E59" s="11" t="n">
        <f aca="false">MAX(0,-(D58+B59-$B$6-C59))</f>
        <v>0</v>
      </c>
      <c r="F59" s="11" t="n">
        <f aca="false">H58</f>
        <v>23253.3103351031</v>
      </c>
      <c r="G59" s="11" t="n">
        <f aca="false">IF(F59&gt;0,F59*$F$5/12,0)</f>
        <v>426.31068947689</v>
      </c>
      <c r="H59" s="11" t="n">
        <f aca="false">MAX(0,F59+G59-IF(F59&gt;0,MIN($G$5,F59+G59),0))+E59</f>
        <v>22839.62102458</v>
      </c>
    </row>
    <row r="60" customFormat="false" ht="15" hidden="false" customHeight="false" outlineLevel="0" collapsed="false">
      <c r="A60" s="4" t="n">
        <v>15</v>
      </c>
      <c r="B60" s="11" t="n">
        <f aca="false">$B$5</f>
        <v>7800</v>
      </c>
      <c r="C60" s="11" t="n">
        <f aca="false">IF(F60&gt;0,MIN($G$5,F60+G60),0)</f>
        <v>840</v>
      </c>
      <c r="D60" s="11" t="n">
        <f aca="false">MAX(0,D59+B60-$B$6-C60)</f>
        <v>5400</v>
      </c>
      <c r="E60" s="11" t="n">
        <f aca="false">MAX(0,-(D59+B60-$B$6-C60))</f>
        <v>0</v>
      </c>
      <c r="F60" s="11" t="n">
        <f aca="false">H59</f>
        <v>22839.62102458</v>
      </c>
      <c r="G60" s="11" t="n">
        <f aca="false">IF(F60&gt;0,F60*$F$5/12,0)</f>
        <v>418.726385450633</v>
      </c>
      <c r="H60" s="11" t="n">
        <f aca="false">MAX(0,F60+G60-IF(F60&gt;0,MIN($G$5,F60+G60),0))+E60</f>
        <v>22418.3474100306</v>
      </c>
    </row>
    <row r="61" customFormat="false" ht="15" hidden="false" customHeight="false" outlineLevel="0" collapsed="false">
      <c r="A61" s="4" t="n">
        <v>16</v>
      </c>
      <c r="B61" s="11" t="n">
        <f aca="false">$B$5</f>
        <v>7800</v>
      </c>
      <c r="C61" s="11" t="n">
        <f aca="false">IF(F61&gt;0,MIN($G$5,F61+G61),0)</f>
        <v>840</v>
      </c>
      <c r="D61" s="11" t="n">
        <f aca="false">MAX(0,D60+B61-$B$6-C61)</f>
        <v>5760</v>
      </c>
      <c r="E61" s="11" t="n">
        <f aca="false">MAX(0,-(D60+B61-$B$6-C61))</f>
        <v>0</v>
      </c>
      <c r="F61" s="11" t="n">
        <f aca="false">H60</f>
        <v>22418.3474100306</v>
      </c>
      <c r="G61" s="11" t="n">
        <f aca="false">IF(F61&gt;0,F61*$F$5/12,0)</f>
        <v>411.003035850562</v>
      </c>
      <c r="H61" s="11" t="n">
        <f aca="false">MAX(0,F61+G61-IF(F61&gt;0,MIN($G$5,F61+G61),0))+E61</f>
        <v>21989.3504458812</v>
      </c>
    </row>
    <row r="62" customFormat="false" ht="15" hidden="false" customHeight="false" outlineLevel="0" collapsed="false">
      <c r="A62" s="4" t="n">
        <v>17</v>
      </c>
      <c r="B62" s="11" t="n">
        <f aca="false">$B$5</f>
        <v>7800</v>
      </c>
      <c r="C62" s="11" t="n">
        <f aca="false">IF(F62&gt;0,MIN($G$5,F62+G62),0)</f>
        <v>840</v>
      </c>
      <c r="D62" s="11" t="n">
        <f aca="false">MAX(0,D61+B62-$B$6-C62)</f>
        <v>6120</v>
      </c>
      <c r="E62" s="11" t="n">
        <f aca="false">MAX(0,-(D61+B62-$B$6-C62))</f>
        <v>0</v>
      </c>
      <c r="F62" s="11" t="n">
        <f aca="false">H61</f>
        <v>21989.3504458812</v>
      </c>
      <c r="G62" s="11" t="n">
        <f aca="false">IF(F62&gt;0,F62*$F$5/12,0)</f>
        <v>403.138091507822</v>
      </c>
      <c r="H62" s="11" t="n">
        <f aca="false">MAX(0,F62+G62-IF(F62&gt;0,MIN($G$5,F62+G62),0))+E62</f>
        <v>21552.488537389</v>
      </c>
    </row>
    <row r="63" customFormat="false" ht="15" hidden="false" customHeight="false" outlineLevel="0" collapsed="false">
      <c r="A63" s="4" t="n">
        <v>18</v>
      </c>
      <c r="B63" s="11" t="n">
        <f aca="false">$B$5</f>
        <v>7800</v>
      </c>
      <c r="C63" s="11" t="n">
        <f aca="false">IF(F63&gt;0,MIN($G$5,F63+G63),0)</f>
        <v>840</v>
      </c>
      <c r="D63" s="11" t="n">
        <f aca="false">MAX(0,D62+B63-$B$6-C63)</f>
        <v>6480</v>
      </c>
      <c r="E63" s="11" t="n">
        <f aca="false">MAX(0,-(D62+B63-$B$6-C63))</f>
        <v>0</v>
      </c>
      <c r="F63" s="11" t="n">
        <f aca="false">H62</f>
        <v>21552.488537389</v>
      </c>
      <c r="G63" s="11" t="n">
        <f aca="false">IF(F63&gt;0,F63*$F$5/12,0)</f>
        <v>395.128956518799</v>
      </c>
      <c r="H63" s="11" t="n">
        <f aca="false">MAX(0,F63+G63-IF(F63&gt;0,MIN($G$5,F63+G63),0))+E63</f>
        <v>21107.6174939078</v>
      </c>
    </row>
    <row r="64" customFormat="false" ht="15" hidden="false" customHeight="false" outlineLevel="0" collapsed="false">
      <c r="A64" s="4" t="n">
        <v>19</v>
      </c>
      <c r="B64" s="11" t="n">
        <f aca="false">$B$5</f>
        <v>7800</v>
      </c>
      <c r="C64" s="11" t="n">
        <f aca="false">IF(F64&gt;0,MIN($G$5,F64+G64),0)</f>
        <v>840</v>
      </c>
      <c r="D64" s="11" t="n">
        <f aca="false">MAX(0,D63+B64-$B$6-C64)</f>
        <v>6840</v>
      </c>
      <c r="E64" s="11" t="n">
        <f aca="false">MAX(0,-(D63+B64-$B$6-C64))</f>
        <v>0</v>
      </c>
      <c r="F64" s="11" t="n">
        <f aca="false">H63</f>
        <v>21107.6174939078</v>
      </c>
      <c r="G64" s="11" t="n">
        <f aca="false">IF(F64&gt;0,F64*$F$5/12,0)</f>
        <v>386.97298738831</v>
      </c>
      <c r="H64" s="11" t="n">
        <f aca="false">MAX(0,F64+G64-IF(F64&gt;0,MIN($G$5,F64+G64),0))+E64</f>
        <v>20654.5904812961</v>
      </c>
    </row>
    <row r="65" customFormat="false" ht="15" hidden="false" customHeight="false" outlineLevel="0" collapsed="false">
      <c r="A65" s="4" t="n">
        <v>20</v>
      </c>
      <c r="B65" s="11" t="n">
        <f aca="false">$B$5</f>
        <v>7800</v>
      </c>
      <c r="C65" s="11" t="n">
        <f aca="false">IF(F65&gt;0,MIN($G$5,F65+G65),0)</f>
        <v>840</v>
      </c>
      <c r="D65" s="11" t="n">
        <f aca="false">MAX(0,D64+B65-$B$6-C65)</f>
        <v>7200</v>
      </c>
      <c r="E65" s="11" t="n">
        <f aca="false">MAX(0,-(D64+B65-$B$6-C65))</f>
        <v>0</v>
      </c>
      <c r="F65" s="11" t="n">
        <f aca="false">H64</f>
        <v>20654.5904812961</v>
      </c>
      <c r="G65" s="11" t="n">
        <f aca="false">IF(F65&gt;0,F65*$F$5/12,0)</f>
        <v>378.667492157096</v>
      </c>
      <c r="H65" s="11" t="n">
        <f aca="false">MAX(0,F65+G65-IF(F65&gt;0,MIN($G$5,F65+G65),0))+E65</f>
        <v>20193.2579734532</v>
      </c>
    </row>
    <row r="66" customFormat="false" ht="15" hidden="false" customHeight="false" outlineLevel="0" collapsed="false">
      <c r="A66" s="4" t="n">
        <v>21</v>
      </c>
      <c r="B66" s="11" t="n">
        <f aca="false">$B$5</f>
        <v>7800</v>
      </c>
      <c r="C66" s="11" t="n">
        <f aca="false">IF(F66&gt;0,MIN($G$5,F66+G66),0)</f>
        <v>840</v>
      </c>
      <c r="D66" s="11" t="n">
        <f aca="false">MAX(0,D65+B66-$B$6-C66)</f>
        <v>7560</v>
      </c>
      <c r="E66" s="11" t="n">
        <f aca="false">MAX(0,-(D65+B66-$B$6-C66))</f>
        <v>0</v>
      </c>
      <c r="F66" s="11" t="n">
        <f aca="false">H65</f>
        <v>20193.2579734532</v>
      </c>
      <c r="G66" s="11" t="n">
        <f aca="false">IF(F66&gt;0,F66*$F$5/12,0)</f>
        <v>370.209729513309</v>
      </c>
      <c r="H66" s="11" t="n">
        <f aca="false">MAX(0,F66+G66-IF(F66&gt;0,MIN($G$5,F66+G66),0))+E66</f>
        <v>19723.4677029665</v>
      </c>
    </row>
    <row r="67" customFormat="false" ht="15" hidden="false" customHeight="false" outlineLevel="0" collapsed="false">
      <c r="A67" s="4" t="n">
        <v>22</v>
      </c>
      <c r="B67" s="11" t="n">
        <f aca="false">$B$5</f>
        <v>7800</v>
      </c>
      <c r="C67" s="11" t="n">
        <f aca="false">IF(F67&gt;0,MIN($G$5,F67+G67),0)</f>
        <v>840</v>
      </c>
      <c r="D67" s="11" t="n">
        <f aca="false">MAX(0,D66+B67-$B$6-C67)</f>
        <v>7920</v>
      </c>
      <c r="E67" s="11" t="n">
        <f aca="false">MAX(0,-(D66+B67-$B$6-C67))</f>
        <v>0</v>
      </c>
      <c r="F67" s="11" t="n">
        <f aca="false">H66</f>
        <v>19723.4677029665</v>
      </c>
      <c r="G67" s="11" t="n">
        <f aca="false">IF(F67&gt;0,F67*$F$5/12,0)</f>
        <v>361.59690788772</v>
      </c>
      <c r="H67" s="11" t="n">
        <f aca="false">MAX(0,F67+G67-IF(F67&gt;0,MIN($G$5,F67+G67),0))+E67</f>
        <v>19245.0646108543</v>
      </c>
    </row>
    <row r="68" customFormat="false" ht="15" hidden="false" customHeight="false" outlineLevel="0" collapsed="false">
      <c r="A68" s="4" t="n">
        <v>23</v>
      </c>
      <c r="B68" s="11" t="n">
        <f aca="false">$B$5</f>
        <v>7800</v>
      </c>
      <c r="C68" s="11" t="n">
        <f aca="false">IF(F68&gt;0,MIN($G$5,F68+G68),0)</f>
        <v>840</v>
      </c>
      <c r="D68" s="11" t="n">
        <f aca="false">MAX(0,D67+B68-$B$6-C68)</f>
        <v>8280</v>
      </c>
      <c r="E68" s="11" t="n">
        <f aca="false">MAX(0,-(D67+B68-$B$6-C68))</f>
        <v>0</v>
      </c>
      <c r="F68" s="11" t="n">
        <f aca="false">H67</f>
        <v>19245.0646108543</v>
      </c>
      <c r="G68" s="11" t="n">
        <f aca="false">IF(F68&gt;0,F68*$F$5/12,0)</f>
        <v>352.826184532328</v>
      </c>
      <c r="H68" s="11" t="n">
        <f aca="false">MAX(0,F68+G68-IF(F68&gt;0,MIN($G$5,F68+G68),0))+E68</f>
        <v>18757.8907953866</v>
      </c>
    </row>
    <row r="69" customFormat="false" ht="15" hidden="false" customHeight="false" outlineLevel="0" collapsed="false">
      <c r="A69" s="4" t="n">
        <v>24</v>
      </c>
      <c r="B69" s="11" t="n">
        <f aca="false">$B$5</f>
        <v>7800</v>
      </c>
      <c r="C69" s="11" t="n">
        <f aca="false">IF(F69&gt;0,MIN($G$5,F69+G69),0)</f>
        <v>840</v>
      </c>
      <c r="D69" s="11" t="n">
        <f aca="false">MAX(0,D68+B69-$B$6-C69)</f>
        <v>8640</v>
      </c>
      <c r="E69" s="11" t="n">
        <f aca="false">MAX(0,-(D68+B69-$B$6-C69))</f>
        <v>0</v>
      </c>
      <c r="F69" s="11" t="n">
        <f aca="false">H68</f>
        <v>18757.8907953866</v>
      </c>
      <c r="G69" s="11" t="n">
        <f aca="false">IF(F69&gt;0,F69*$F$5/12,0)</f>
        <v>343.894664582087</v>
      </c>
      <c r="H69" s="11" t="n">
        <f aca="false">MAX(0,F69+G69-IF(F69&gt;0,MIN($G$5,F69+G69),0))+E69</f>
        <v>18261.7854599687</v>
      </c>
    </row>
    <row r="71" customFormat="false" ht="15" hidden="false" customHeight="false" outlineLevel="0" collapsed="false">
      <c r="A71" s="6" t="s">
        <v>49</v>
      </c>
      <c r="D71" s="12" t="n">
        <f aca="false">SUM(G46:G69)</f>
        <v>10421.7854599687</v>
      </c>
    </row>
    <row r="72" customFormat="false" ht="15" hidden="false" customHeight="false" outlineLevel="0" collapsed="false">
      <c r="A72" s="6" t="s">
        <v>43</v>
      </c>
      <c r="D72" s="12" t="n">
        <f aca="false">H69</f>
        <v>18261.7854599687</v>
      </c>
    </row>
    <row r="73" customFormat="false" ht="15" hidden="false" customHeight="false" outlineLevel="0" collapsed="false">
      <c r="A73" s="6" t="s">
        <v>50</v>
      </c>
      <c r="D73" s="12" t="n">
        <f aca="false">D69</f>
        <v>8640</v>
      </c>
    </row>
    <row r="76" customFormat="false" ht="15" hidden="false" customHeight="false" outlineLevel="0" collapsed="false">
      <c r="A76" s="6" t="s">
        <v>51</v>
      </c>
    </row>
    <row r="77" customFormat="false" ht="15" hidden="false" customHeight="false" outlineLevel="0" collapsed="false">
      <c r="A77" s="3" t="s">
        <v>32</v>
      </c>
      <c r="B77" s="3" t="s">
        <v>33</v>
      </c>
      <c r="C77" s="3" t="s">
        <v>52</v>
      </c>
      <c r="D77" s="3" t="s">
        <v>48</v>
      </c>
      <c r="E77" s="3" t="s">
        <v>53</v>
      </c>
      <c r="F77" s="3" t="s">
        <v>39</v>
      </c>
      <c r="G77" s="3" t="s">
        <v>40</v>
      </c>
      <c r="H77" s="3" t="s">
        <v>54</v>
      </c>
      <c r="I77" s="3" t="s">
        <v>41</v>
      </c>
    </row>
    <row r="78" customFormat="false" ht="15" hidden="false" customHeight="false" outlineLevel="0" collapsed="false">
      <c r="A78" s="4" t="n">
        <v>1</v>
      </c>
      <c r="B78" s="11" t="n">
        <f aca="false">$B$5</f>
        <v>7800</v>
      </c>
      <c r="C78" s="11" t="n">
        <f aca="false">MAX(0,B78+IF(A78=1,$B$10,0)-$B$6)</f>
        <v>1200</v>
      </c>
      <c r="D78" s="11" t="n">
        <f aca="false">MAX(0,-(B78+IF(A78=1,$B$10,0)-$B$6))</f>
        <v>0</v>
      </c>
      <c r="E78" s="11" t="n">
        <f aca="false">MAX(0,C78-(0+MIN(IF(F78&gt;0,$G$5,0),C78-(0),F78+G78)))</f>
        <v>360</v>
      </c>
      <c r="F78" s="11" t="n">
        <f aca="false">$E$5</f>
        <v>28000</v>
      </c>
      <c r="G78" s="11" t="n">
        <f aca="false">IF(F78&gt;0,F78*$F$5/12,0)</f>
        <v>513.333333333333</v>
      </c>
      <c r="H78" s="11" t="n">
        <f aca="false">MIN(IF(F78&gt;0,$G$5,0),C78-(0),F78+G78)+MIN(E78-(0),MAX(0,F78+G78-MIN(IF(F78&gt;0,$G$5,0),C78-(0),F78+G78)))</f>
        <v>1200</v>
      </c>
      <c r="I78" s="11" t="n">
        <f aca="false">MAX(0,F78+G78-H78)+D78</f>
        <v>27313.3333333333</v>
      </c>
    </row>
    <row r="79" customFormat="false" ht="15" hidden="false" customHeight="false" outlineLevel="0" collapsed="false">
      <c r="A79" s="4" t="n">
        <v>2</v>
      </c>
      <c r="B79" s="11" t="n">
        <f aca="false">$B$5</f>
        <v>7800</v>
      </c>
      <c r="C79" s="11" t="n">
        <f aca="false">MAX(0,B79+IF(A79=1,$B$10,0)-$B$6)</f>
        <v>1200</v>
      </c>
      <c r="D79" s="11" t="n">
        <f aca="false">MAX(0,-(B79+IF(A79=1,$B$10,0)-$B$6))</f>
        <v>0</v>
      </c>
      <c r="E79" s="11" t="n">
        <f aca="false">MAX(0,C79-(0+MIN(IF(F79&gt;0,$G$5,0),C79-(0),F79+G79)))</f>
        <v>360</v>
      </c>
      <c r="F79" s="11" t="n">
        <f aca="false">I78</f>
        <v>27313.3333333333</v>
      </c>
      <c r="G79" s="11" t="n">
        <f aca="false">IF(F79&gt;0,F79*$F$5/12,0)</f>
        <v>500.744444444444</v>
      </c>
      <c r="H79" s="11" t="n">
        <f aca="false">MIN(IF(F79&gt;0,$G$5,0),C79-(0),F79+G79)+MIN(E79-(0),MAX(0,F79+G79-MIN(IF(F79&gt;0,$G$5,0),C79-(0),F79+G79)))</f>
        <v>1200</v>
      </c>
      <c r="I79" s="11" t="n">
        <f aca="false">MAX(0,F79+G79-H79)+D79</f>
        <v>26614.0777777778</v>
      </c>
    </row>
    <row r="80" customFormat="false" ht="15" hidden="false" customHeight="false" outlineLevel="0" collapsed="false">
      <c r="A80" s="4" t="n">
        <v>3</v>
      </c>
      <c r="B80" s="11" t="n">
        <f aca="false">$B$5</f>
        <v>7800</v>
      </c>
      <c r="C80" s="11" t="n">
        <f aca="false">MAX(0,B80+IF(A80=1,$B$10,0)-$B$6)</f>
        <v>1200</v>
      </c>
      <c r="D80" s="11" t="n">
        <f aca="false">MAX(0,-(B80+IF(A80=1,$B$10,0)-$B$6))</f>
        <v>0</v>
      </c>
      <c r="E80" s="11" t="n">
        <f aca="false">MAX(0,C80-(0+MIN(IF(F80&gt;0,$G$5,0),C80-(0),F80+G80)))</f>
        <v>360</v>
      </c>
      <c r="F80" s="11" t="n">
        <f aca="false">I79</f>
        <v>26614.0777777778</v>
      </c>
      <c r="G80" s="11" t="n">
        <f aca="false">IF(F80&gt;0,F80*$F$5/12,0)</f>
        <v>487.924759259259</v>
      </c>
      <c r="H80" s="11" t="n">
        <f aca="false">MIN(IF(F80&gt;0,$G$5,0),C80-(0),F80+G80)+MIN(E80-(0),MAX(0,F80+G80-MIN(IF(F80&gt;0,$G$5,0),C80-(0),F80+G80)))</f>
        <v>1200</v>
      </c>
      <c r="I80" s="11" t="n">
        <f aca="false">MAX(0,F80+G80-H80)+D80</f>
        <v>25902.002537037</v>
      </c>
    </row>
    <row r="81" customFormat="false" ht="15" hidden="false" customHeight="false" outlineLevel="0" collapsed="false">
      <c r="A81" s="4" t="n">
        <v>4</v>
      </c>
      <c r="B81" s="11" t="n">
        <f aca="false">$B$5</f>
        <v>7800</v>
      </c>
      <c r="C81" s="11" t="n">
        <f aca="false">MAX(0,B81+IF(A81=1,$B$10,0)-$B$6)</f>
        <v>1200</v>
      </c>
      <c r="D81" s="11" t="n">
        <f aca="false">MAX(0,-(B81+IF(A81=1,$B$10,0)-$B$6))</f>
        <v>0</v>
      </c>
      <c r="E81" s="11" t="n">
        <f aca="false">MAX(0,C81-(0+MIN(IF(F81&gt;0,$G$5,0),C81-(0),F81+G81)))</f>
        <v>360</v>
      </c>
      <c r="F81" s="11" t="n">
        <f aca="false">I80</f>
        <v>25902.002537037</v>
      </c>
      <c r="G81" s="11" t="n">
        <f aca="false">IF(F81&gt;0,F81*$F$5/12,0)</f>
        <v>474.870046512346</v>
      </c>
      <c r="H81" s="11" t="n">
        <f aca="false">MIN(IF(F81&gt;0,$G$5,0),C81-(0),F81+G81)+MIN(E81-(0),MAX(0,F81+G81-MIN(IF(F81&gt;0,$G$5,0),C81-(0),F81+G81)))</f>
        <v>1200</v>
      </c>
      <c r="I81" s="11" t="n">
        <f aca="false">MAX(0,F81+G81-H81)+D81</f>
        <v>25176.8725835494</v>
      </c>
    </row>
    <row r="82" customFormat="false" ht="15" hidden="false" customHeight="false" outlineLevel="0" collapsed="false">
      <c r="A82" s="4" t="n">
        <v>5</v>
      </c>
      <c r="B82" s="11" t="n">
        <f aca="false">$B$5</f>
        <v>7800</v>
      </c>
      <c r="C82" s="11" t="n">
        <f aca="false">MAX(0,B82+IF(A82=1,$B$10,0)-$B$6)</f>
        <v>1200</v>
      </c>
      <c r="D82" s="11" t="n">
        <f aca="false">MAX(0,-(B82+IF(A82=1,$B$10,0)-$B$6))</f>
        <v>0</v>
      </c>
      <c r="E82" s="11" t="n">
        <f aca="false">MAX(0,C82-(0+MIN(IF(F82&gt;0,$G$5,0),C82-(0),F82+G82)))</f>
        <v>360</v>
      </c>
      <c r="F82" s="11" t="n">
        <f aca="false">I81</f>
        <v>25176.8725835494</v>
      </c>
      <c r="G82" s="11" t="n">
        <f aca="false">IF(F82&gt;0,F82*$F$5/12,0)</f>
        <v>461.575997365072</v>
      </c>
      <c r="H82" s="11" t="n">
        <f aca="false">MIN(IF(F82&gt;0,$G$5,0),C82-(0),F82+G82)+MIN(E82-(0),MAX(0,F82+G82-MIN(IF(F82&gt;0,$G$5,0),C82-(0),F82+G82)))</f>
        <v>1200</v>
      </c>
      <c r="I82" s="11" t="n">
        <f aca="false">MAX(0,F82+G82-H82)+D82</f>
        <v>24438.4485809145</v>
      </c>
    </row>
    <row r="83" customFormat="false" ht="15" hidden="false" customHeight="false" outlineLevel="0" collapsed="false">
      <c r="A83" s="4" t="n">
        <v>6</v>
      </c>
      <c r="B83" s="11" t="n">
        <f aca="false">$B$5</f>
        <v>7800</v>
      </c>
      <c r="C83" s="11" t="n">
        <f aca="false">MAX(0,B83+IF(A83=1,$B$10,0)-$B$6)</f>
        <v>1200</v>
      </c>
      <c r="D83" s="11" t="n">
        <f aca="false">MAX(0,-(B83+IF(A83=1,$B$10,0)-$B$6))</f>
        <v>0</v>
      </c>
      <c r="E83" s="11" t="n">
        <f aca="false">MAX(0,C83-(0+MIN(IF(F83&gt;0,$G$5,0),C83-(0),F83+G83)))</f>
        <v>360</v>
      </c>
      <c r="F83" s="11" t="n">
        <f aca="false">I82</f>
        <v>24438.4485809145</v>
      </c>
      <c r="G83" s="11" t="n">
        <f aca="false">IF(F83&gt;0,F83*$F$5/12,0)</f>
        <v>448.038223983432</v>
      </c>
      <c r="H83" s="11" t="n">
        <f aca="false">MIN(IF(F83&gt;0,$G$5,0),C83-(0),F83+G83)+MIN(E83-(0),MAX(0,F83+G83-MIN(IF(F83&gt;0,$G$5,0),C83-(0),F83+G83)))</f>
        <v>1200</v>
      </c>
      <c r="I83" s="11" t="n">
        <f aca="false">MAX(0,F83+G83-H83)+D83</f>
        <v>23686.4868048979</v>
      </c>
    </row>
    <row r="84" customFormat="false" ht="15" hidden="false" customHeight="false" outlineLevel="0" collapsed="false">
      <c r="A84" s="4" t="n">
        <v>7</v>
      </c>
      <c r="B84" s="11" t="n">
        <f aca="false">$B$5</f>
        <v>7800</v>
      </c>
      <c r="C84" s="11" t="n">
        <f aca="false">MAX(0,B84+IF(A84=1,$B$10,0)-$B$6)</f>
        <v>1200</v>
      </c>
      <c r="D84" s="11" t="n">
        <f aca="false">MAX(0,-(B84+IF(A84=1,$B$10,0)-$B$6))</f>
        <v>0</v>
      </c>
      <c r="E84" s="11" t="n">
        <f aca="false">MAX(0,C84-(0+MIN(IF(F84&gt;0,$G$5,0),C84-(0),F84+G84)))</f>
        <v>360</v>
      </c>
      <c r="F84" s="11" t="n">
        <f aca="false">I83</f>
        <v>23686.4868048979</v>
      </c>
      <c r="G84" s="11" t="n">
        <f aca="false">IF(F84&gt;0,F84*$F$5/12,0)</f>
        <v>434.252258089795</v>
      </c>
      <c r="H84" s="11" t="n">
        <f aca="false">MIN(IF(F84&gt;0,$G$5,0),C84-(0),F84+G84)+MIN(E84-(0),MAX(0,F84+G84-MIN(IF(F84&gt;0,$G$5,0),C84-(0),F84+G84)))</f>
        <v>1200</v>
      </c>
      <c r="I84" s="11" t="n">
        <f aca="false">MAX(0,F84+G84-H84)+D84</f>
        <v>22920.7390629877</v>
      </c>
    </row>
    <row r="85" customFormat="false" ht="15" hidden="false" customHeight="false" outlineLevel="0" collapsed="false">
      <c r="A85" s="4" t="n">
        <v>8</v>
      </c>
      <c r="B85" s="11" t="n">
        <f aca="false">$B$5</f>
        <v>7800</v>
      </c>
      <c r="C85" s="11" t="n">
        <f aca="false">MAX(0,B85+IF(A85=1,$B$10,0)-$B$6)</f>
        <v>1200</v>
      </c>
      <c r="D85" s="11" t="n">
        <f aca="false">MAX(0,-(B85+IF(A85=1,$B$10,0)-$B$6))</f>
        <v>0</v>
      </c>
      <c r="E85" s="11" t="n">
        <f aca="false">MAX(0,C85-(0+MIN(IF(F85&gt;0,$G$5,0),C85-(0),F85+G85)))</f>
        <v>360</v>
      </c>
      <c r="F85" s="11" t="n">
        <f aca="false">I84</f>
        <v>22920.7390629877</v>
      </c>
      <c r="G85" s="11" t="n">
        <f aca="false">IF(F85&gt;0,F85*$F$5/12,0)</f>
        <v>420.213549488107</v>
      </c>
      <c r="H85" s="11" t="n">
        <f aca="false">MIN(IF(F85&gt;0,$G$5,0),C85-(0),F85+G85)+MIN(E85-(0),MAX(0,F85+G85-MIN(IF(F85&gt;0,$G$5,0),C85-(0),F85+G85)))</f>
        <v>1200</v>
      </c>
      <c r="I85" s="11" t="n">
        <f aca="false">MAX(0,F85+G85-H85)+D85</f>
        <v>22140.9526124758</v>
      </c>
    </row>
    <row r="86" customFormat="false" ht="15" hidden="false" customHeight="false" outlineLevel="0" collapsed="false">
      <c r="A86" s="4" t="n">
        <v>9</v>
      </c>
      <c r="B86" s="11" t="n">
        <f aca="false">$B$5</f>
        <v>7800</v>
      </c>
      <c r="C86" s="11" t="n">
        <f aca="false">MAX(0,B86+IF(A86=1,$B$10,0)-$B$6)</f>
        <v>1200</v>
      </c>
      <c r="D86" s="11" t="n">
        <f aca="false">MAX(0,-(B86+IF(A86=1,$B$10,0)-$B$6))</f>
        <v>0</v>
      </c>
      <c r="E86" s="11" t="n">
        <f aca="false">MAX(0,C86-(0+MIN(IF(F86&gt;0,$G$5,0),C86-(0),F86+G86)))</f>
        <v>360</v>
      </c>
      <c r="F86" s="11" t="n">
        <f aca="false">I85</f>
        <v>22140.9526124758</v>
      </c>
      <c r="G86" s="11" t="n">
        <f aca="false">IF(F86&gt;0,F86*$F$5/12,0)</f>
        <v>405.917464562056</v>
      </c>
      <c r="H86" s="11" t="n">
        <f aca="false">MIN(IF(F86&gt;0,$G$5,0),C86-(0),F86+G86)+MIN(E86-(0),MAX(0,F86+G86-MIN(IF(F86&gt;0,$G$5,0),C86-(0),F86+G86)))</f>
        <v>1200</v>
      </c>
      <c r="I86" s="11" t="n">
        <f aca="false">MAX(0,F86+G86-H86)+D86</f>
        <v>21346.8700770378</v>
      </c>
    </row>
    <row r="87" customFormat="false" ht="15" hidden="false" customHeight="false" outlineLevel="0" collapsed="false">
      <c r="A87" s="4" t="n">
        <v>10</v>
      </c>
      <c r="B87" s="11" t="n">
        <f aca="false">$B$5</f>
        <v>7800</v>
      </c>
      <c r="C87" s="11" t="n">
        <f aca="false">MAX(0,B87+IF(A87=1,$B$10,0)-$B$6)</f>
        <v>1200</v>
      </c>
      <c r="D87" s="11" t="n">
        <f aca="false">MAX(0,-(B87+IF(A87=1,$B$10,0)-$B$6))</f>
        <v>0</v>
      </c>
      <c r="E87" s="11" t="n">
        <f aca="false">MAX(0,C87-(0+MIN(IF(F87&gt;0,$G$5,0),C87-(0),F87+G87)))</f>
        <v>360</v>
      </c>
      <c r="F87" s="11" t="n">
        <f aca="false">I86</f>
        <v>21346.8700770378</v>
      </c>
      <c r="G87" s="11" t="n">
        <f aca="false">IF(F87&gt;0,F87*$F$5/12,0)</f>
        <v>391.359284745694</v>
      </c>
      <c r="H87" s="11" t="n">
        <f aca="false">MIN(IF(F87&gt;0,$G$5,0),C87-(0),F87+G87)+MIN(E87-(0),MAX(0,F87+G87-MIN(IF(F87&gt;0,$G$5,0),C87-(0),F87+G87)))</f>
        <v>1200</v>
      </c>
      <c r="I87" s="11" t="n">
        <f aca="false">MAX(0,F87+G87-H87)+D87</f>
        <v>20538.2293617835</v>
      </c>
    </row>
    <row r="88" customFormat="false" ht="15" hidden="false" customHeight="false" outlineLevel="0" collapsed="false">
      <c r="A88" s="4" t="n">
        <v>11</v>
      </c>
      <c r="B88" s="11" t="n">
        <f aca="false">$B$5</f>
        <v>7800</v>
      </c>
      <c r="C88" s="11" t="n">
        <f aca="false">MAX(0,B88+IF(A88=1,$B$10,0)-$B$6)</f>
        <v>1200</v>
      </c>
      <c r="D88" s="11" t="n">
        <f aca="false">MAX(0,-(B88+IF(A88=1,$B$10,0)-$B$6))</f>
        <v>0</v>
      </c>
      <c r="E88" s="11" t="n">
        <f aca="false">MAX(0,C88-(0+MIN(IF(F88&gt;0,$G$5,0),C88-(0),F88+G88)))</f>
        <v>360</v>
      </c>
      <c r="F88" s="11" t="n">
        <f aca="false">I87</f>
        <v>20538.2293617835</v>
      </c>
      <c r="G88" s="11" t="n">
        <f aca="false">IF(F88&gt;0,F88*$F$5/12,0)</f>
        <v>376.534204966031</v>
      </c>
      <c r="H88" s="11" t="n">
        <f aca="false">MIN(IF(F88&gt;0,$G$5,0),C88-(0),F88+G88)+MIN(E88-(0),MAX(0,F88+G88-MIN(IF(F88&gt;0,$G$5,0),C88-(0),F88+G88)))</f>
        <v>1200</v>
      </c>
      <c r="I88" s="11" t="n">
        <f aca="false">MAX(0,F88+G88-H88)+D88</f>
        <v>19714.7635667496</v>
      </c>
    </row>
    <row r="89" customFormat="false" ht="15" hidden="false" customHeight="false" outlineLevel="0" collapsed="false">
      <c r="A89" s="4" t="n">
        <v>12</v>
      </c>
      <c r="B89" s="11" t="n">
        <f aca="false">$B$5</f>
        <v>7800</v>
      </c>
      <c r="C89" s="11" t="n">
        <f aca="false">MAX(0,B89+IF(A89=1,$B$10,0)-$B$6)</f>
        <v>1200</v>
      </c>
      <c r="D89" s="11" t="n">
        <f aca="false">MAX(0,-(B89+IF(A89=1,$B$10,0)-$B$6))</f>
        <v>0</v>
      </c>
      <c r="E89" s="11" t="n">
        <f aca="false">MAX(0,C89-(0+MIN(IF(F89&gt;0,$G$5,0),C89-(0),F89+G89)))</f>
        <v>360</v>
      </c>
      <c r="F89" s="11" t="n">
        <f aca="false">I88</f>
        <v>19714.7635667496</v>
      </c>
      <c r="G89" s="11" t="n">
        <f aca="false">IF(F89&gt;0,F89*$F$5/12,0)</f>
        <v>361.437332057075</v>
      </c>
      <c r="H89" s="11" t="n">
        <f aca="false">MIN(IF(F89&gt;0,$G$5,0),C89-(0),F89+G89)+MIN(E89-(0),MAX(0,F89+G89-MIN(IF(F89&gt;0,$G$5,0),C89-(0),F89+G89)))</f>
        <v>1200</v>
      </c>
      <c r="I89" s="11" t="n">
        <f aca="false">MAX(0,F89+G89-H89)+D89</f>
        <v>18876.2008988066</v>
      </c>
    </row>
    <row r="90" customFormat="false" ht="15" hidden="false" customHeight="false" outlineLevel="0" collapsed="false">
      <c r="A90" s="4" t="n">
        <v>13</v>
      </c>
      <c r="B90" s="11" t="n">
        <f aca="false">$B$5</f>
        <v>7800</v>
      </c>
      <c r="C90" s="11" t="n">
        <f aca="false">MAX(0,B90+IF(A90=1,$B$10,0)-$B$6)</f>
        <v>1200</v>
      </c>
      <c r="D90" s="11" t="n">
        <f aca="false">MAX(0,-(B90+IF(A90=1,$B$10,0)-$B$6))</f>
        <v>0</v>
      </c>
      <c r="E90" s="11" t="n">
        <f aca="false">MAX(0,C90-(0+MIN(IF(F90&gt;0,$G$5,0),C90-(0),F90+G90)))</f>
        <v>360</v>
      </c>
      <c r="F90" s="11" t="n">
        <f aca="false">I89</f>
        <v>18876.2008988066</v>
      </c>
      <c r="G90" s="11" t="n">
        <f aca="false">IF(F90&gt;0,F90*$F$5/12,0)</f>
        <v>346.063683144788</v>
      </c>
      <c r="H90" s="11" t="n">
        <f aca="false">MIN(IF(F90&gt;0,$G$5,0),C90-(0),F90+G90)+MIN(E90-(0),MAX(0,F90+G90-MIN(IF(F90&gt;0,$G$5,0),C90-(0),F90+G90)))</f>
        <v>1200</v>
      </c>
      <c r="I90" s="11" t="n">
        <f aca="false">MAX(0,F90+G90-H90)+D90</f>
        <v>18022.2645819514</v>
      </c>
    </row>
    <row r="91" customFormat="false" ht="15" hidden="false" customHeight="false" outlineLevel="0" collapsed="false">
      <c r="A91" s="4" t="n">
        <v>14</v>
      </c>
      <c r="B91" s="11" t="n">
        <f aca="false">$B$5</f>
        <v>7800</v>
      </c>
      <c r="C91" s="11" t="n">
        <f aca="false">MAX(0,B91+IF(A91=1,$B$10,0)-$B$6)</f>
        <v>1200</v>
      </c>
      <c r="D91" s="11" t="n">
        <f aca="false">MAX(0,-(B91+IF(A91=1,$B$10,0)-$B$6))</f>
        <v>0</v>
      </c>
      <c r="E91" s="11" t="n">
        <f aca="false">MAX(0,C91-(0+MIN(IF(F91&gt;0,$G$5,0),C91-(0),F91+G91)))</f>
        <v>360</v>
      </c>
      <c r="F91" s="11" t="n">
        <f aca="false">I90</f>
        <v>18022.2645819514</v>
      </c>
      <c r="G91" s="11" t="n">
        <f aca="false">IF(F91&gt;0,F91*$F$5/12,0)</f>
        <v>330.408184002443</v>
      </c>
      <c r="H91" s="11" t="n">
        <f aca="false">MIN(IF(F91&gt;0,$G$5,0),C91-(0),F91+G91)+MIN(E91-(0),MAX(0,F91+G91-MIN(IF(F91&gt;0,$G$5,0),C91-(0),F91+G91)))</f>
        <v>1200</v>
      </c>
      <c r="I91" s="11" t="n">
        <f aca="false">MAX(0,F91+G91-H91)+D91</f>
        <v>17152.6727659539</v>
      </c>
    </row>
    <row r="92" customFormat="false" ht="15" hidden="false" customHeight="false" outlineLevel="0" collapsed="false">
      <c r="A92" s="4" t="n">
        <v>15</v>
      </c>
      <c r="B92" s="11" t="n">
        <f aca="false">$B$5</f>
        <v>7800</v>
      </c>
      <c r="C92" s="11" t="n">
        <f aca="false">MAX(0,B92+IF(A92=1,$B$10,0)-$B$6)</f>
        <v>1200</v>
      </c>
      <c r="D92" s="11" t="n">
        <f aca="false">MAX(0,-(B92+IF(A92=1,$B$10,0)-$B$6))</f>
        <v>0</v>
      </c>
      <c r="E92" s="11" t="n">
        <f aca="false">MAX(0,C92-(0+MIN(IF(F92&gt;0,$G$5,0),C92-(0),F92+G92)))</f>
        <v>360</v>
      </c>
      <c r="F92" s="11" t="n">
        <f aca="false">I91</f>
        <v>17152.6727659539</v>
      </c>
      <c r="G92" s="11" t="n">
        <f aca="false">IF(F92&gt;0,F92*$F$5/12,0)</f>
        <v>314.465667375821</v>
      </c>
      <c r="H92" s="11" t="n">
        <f aca="false">MIN(IF(F92&gt;0,$G$5,0),C92-(0),F92+G92)+MIN(E92-(0),MAX(0,F92+G92-MIN(IF(F92&gt;0,$G$5,0),C92-(0),F92+G92)))</f>
        <v>1200</v>
      </c>
      <c r="I92" s="11" t="n">
        <f aca="false">MAX(0,F92+G92-H92)+D92</f>
        <v>16267.1384333297</v>
      </c>
    </row>
    <row r="93" customFormat="false" ht="15" hidden="false" customHeight="false" outlineLevel="0" collapsed="false">
      <c r="A93" s="4" t="n">
        <v>16</v>
      </c>
      <c r="B93" s="11" t="n">
        <f aca="false">$B$5</f>
        <v>7800</v>
      </c>
      <c r="C93" s="11" t="n">
        <f aca="false">MAX(0,B93+IF(A93=1,$B$10,0)-$B$6)</f>
        <v>1200</v>
      </c>
      <c r="D93" s="11" t="n">
        <f aca="false">MAX(0,-(B93+IF(A93=1,$B$10,0)-$B$6))</f>
        <v>0</v>
      </c>
      <c r="E93" s="11" t="n">
        <f aca="false">MAX(0,C93-(0+MIN(IF(F93&gt;0,$G$5,0),C93-(0),F93+G93)))</f>
        <v>360</v>
      </c>
      <c r="F93" s="11" t="n">
        <f aca="false">I92</f>
        <v>16267.1384333297</v>
      </c>
      <c r="G93" s="11" t="n">
        <f aca="false">IF(F93&gt;0,F93*$F$5/12,0)</f>
        <v>298.230871277711</v>
      </c>
      <c r="H93" s="11" t="n">
        <f aca="false">MIN(IF(F93&gt;0,$G$5,0),C93-(0),F93+G93)+MIN(E93-(0),MAX(0,F93+G93-MIN(IF(F93&gt;0,$G$5,0),C93-(0),F93+G93)))</f>
        <v>1200</v>
      </c>
      <c r="I93" s="11" t="n">
        <f aca="false">MAX(0,F93+G93-H93)+D93</f>
        <v>15365.3693046074</v>
      </c>
    </row>
    <row r="94" customFormat="false" ht="15" hidden="false" customHeight="false" outlineLevel="0" collapsed="false">
      <c r="A94" s="4" t="n">
        <v>17</v>
      </c>
      <c r="B94" s="11" t="n">
        <f aca="false">$B$5</f>
        <v>7800</v>
      </c>
      <c r="C94" s="11" t="n">
        <f aca="false">MAX(0,B94+IF(A94=1,$B$10,0)-$B$6)</f>
        <v>1200</v>
      </c>
      <c r="D94" s="11" t="n">
        <f aca="false">MAX(0,-(B94+IF(A94=1,$B$10,0)-$B$6))</f>
        <v>0</v>
      </c>
      <c r="E94" s="11" t="n">
        <f aca="false">MAX(0,C94-(0+MIN(IF(F94&gt;0,$G$5,0),C94-(0),F94+G94)))</f>
        <v>360</v>
      </c>
      <c r="F94" s="11" t="n">
        <f aca="false">I93</f>
        <v>15365.3693046074</v>
      </c>
      <c r="G94" s="11" t="n">
        <f aca="false">IF(F94&gt;0,F94*$F$5/12,0)</f>
        <v>281.698437251136</v>
      </c>
      <c r="H94" s="11" t="n">
        <f aca="false">MIN(IF(F94&gt;0,$G$5,0),C94-(0),F94+G94)+MIN(E94-(0),MAX(0,F94+G94-MIN(IF(F94&gt;0,$G$5,0),C94-(0),F94+G94)))</f>
        <v>1200</v>
      </c>
      <c r="I94" s="11" t="n">
        <f aca="false">MAX(0,F94+G94-H94)+D94</f>
        <v>14447.0677418585</v>
      </c>
    </row>
    <row r="95" customFormat="false" ht="15" hidden="false" customHeight="false" outlineLevel="0" collapsed="false">
      <c r="A95" s="4" t="n">
        <v>18</v>
      </c>
      <c r="B95" s="11" t="n">
        <f aca="false">$B$5</f>
        <v>7800</v>
      </c>
      <c r="C95" s="11" t="n">
        <f aca="false">MAX(0,B95+IF(A95=1,$B$10,0)-$B$6)</f>
        <v>1200</v>
      </c>
      <c r="D95" s="11" t="n">
        <f aca="false">MAX(0,-(B95+IF(A95=1,$B$10,0)-$B$6))</f>
        <v>0</v>
      </c>
      <c r="E95" s="11" t="n">
        <f aca="false">MAX(0,C95-(0+MIN(IF(F95&gt;0,$G$5,0),C95-(0),F95+G95)))</f>
        <v>360</v>
      </c>
      <c r="F95" s="11" t="n">
        <f aca="false">I94</f>
        <v>14447.0677418585</v>
      </c>
      <c r="G95" s="11" t="n">
        <f aca="false">IF(F95&gt;0,F95*$F$5/12,0)</f>
        <v>264.86290860074</v>
      </c>
      <c r="H95" s="11" t="n">
        <f aca="false">MIN(IF(F95&gt;0,$G$5,0),C95-(0),F95+G95)+MIN(E95-(0),MAX(0,F95+G95-MIN(IF(F95&gt;0,$G$5,0),C95-(0),F95+G95)))</f>
        <v>1200</v>
      </c>
      <c r="I95" s="11" t="n">
        <f aca="false">MAX(0,F95+G95-H95)+D95</f>
        <v>13511.9306504593</v>
      </c>
    </row>
    <row r="96" customFormat="false" ht="15" hidden="false" customHeight="false" outlineLevel="0" collapsed="false">
      <c r="A96" s="4" t="n">
        <v>19</v>
      </c>
      <c r="B96" s="11" t="n">
        <f aca="false">$B$5</f>
        <v>7800</v>
      </c>
      <c r="C96" s="11" t="n">
        <f aca="false">MAX(0,B96+IF(A96=1,$B$10,0)-$B$6)</f>
        <v>1200</v>
      </c>
      <c r="D96" s="11" t="n">
        <f aca="false">MAX(0,-(B96+IF(A96=1,$B$10,0)-$B$6))</f>
        <v>0</v>
      </c>
      <c r="E96" s="11" t="n">
        <f aca="false">MAX(0,C96-(0+MIN(IF(F96&gt;0,$G$5,0),C96-(0),F96+G96)))</f>
        <v>360</v>
      </c>
      <c r="F96" s="11" t="n">
        <f aca="false">I95</f>
        <v>13511.9306504593</v>
      </c>
      <c r="G96" s="11" t="n">
        <f aca="false">IF(F96&gt;0,F96*$F$5/12,0)</f>
        <v>247.718728591754</v>
      </c>
      <c r="H96" s="11" t="n">
        <f aca="false">MIN(IF(F96&gt;0,$G$5,0),C96-(0),F96+G96)+MIN(E96-(0),MAX(0,F96+G96-MIN(IF(F96&gt;0,$G$5,0),C96-(0),F96+G96)))</f>
        <v>1200</v>
      </c>
      <c r="I96" s="11" t="n">
        <f aca="false">MAX(0,F96+G96-H96)+D96</f>
        <v>12559.649379051</v>
      </c>
    </row>
    <row r="97" customFormat="false" ht="15" hidden="false" customHeight="false" outlineLevel="0" collapsed="false">
      <c r="A97" s="4" t="n">
        <v>20</v>
      </c>
      <c r="B97" s="11" t="n">
        <f aca="false">$B$5</f>
        <v>7800</v>
      </c>
      <c r="C97" s="11" t="n">
        <f aca="false">MAX(0,B97+IF(A97=1,$B$10,0)-$B$6)</f>
        <v>1200</v>
      </c>
      <c r="D97" s="11" t="n">
        <f aca="false">MAX(0,-(B97+IF(A97=1,$B$10,0)-$B$6))</f>
        <v>0</v>
      </c>
      <c r="E97" s="11" t="n">
        <f aca="false">MAX(0,C97-(0+MIN(IF(F97&gt;0,$G$5,0),C97-(0),F97+G97)))</f>
        <v>360</v>
      </c>
      <c r="F97" s="11" t="n">
        <f aca="false">I96</f>
        <v>12559.649379051</v>
      </c>
      <c r="G97" s="11" t="n">
        <f aca="false">IF(F97&gt;0,F97*$F$5/12,0)</f>
        <v>230.260238615936</v>
      </c>
      <c r="H97" s="11" t="n">
        <f aca="false">MIN(IF(F97&gt;0,$G$5,0),C97-(0),F97+G97)+MIN(E97-(0),MAX(0,F97+G97-MIN(IF(F97&gt;0,$G$5,0),C97-(0),F97+G97)))</f>
        <v>1200</v>
      </c>
      <c r="I97" s="11" t="n">
        <f aca="false">MAX(0,F97+G97-H97)+D97</f>
        <v>11589.909617667</v>
      </c>
    </row>
    <row r="98" customFormat="false" ht="15" hidden="false" customHeight="false" outlineLevel="0" collapsed="false">
      <c r="A98" s="4" t="n">
        <v>21</v>
      </c>
      <c r="B98" s="11" t="n">
        <f aca="false">$B$5</f>
        <v>7800</v>
      </c>
      <c r="C98" s="11" t="n">
        <f aca="false">MAX(0,B98+IF(A98=1,$B$10,0)-$B$6)</f>
        <v>1200</v>
      </c>
      <c r="D98" s="11" t="n">
        <f aca="false">MAX(0,-(B98+IF(A98=1,$B$10,0)-$B$6))</f>
        <v>0</v>
      </c>
      <c r="E98" s="11" t="n">
        <f aca="false">MAX(0,C98-(0+MIN(IF(F98&gt;0,$G$5,0),C98-(0),F98+G98)))</f>
        <v>360</v>
      </c>
      <c r="F98" s="11" t="n">
        <f aca="false">I97</f>
        <v>11589.909617667</v>
      </c>
      <c r="G98" s="11" t="n">
        <f aca="false">IF(F98&gt;0,F98*$F$5/12,0)</f>
        <v>212.481676323895</v>
      </c>
      <c r="H98" s="11" t="n">
        <f aca="false">MIN(IF(F98&gt;0,$G$5,0),C98-(0),F98+G98)+MIN(E98-(0),MAX(0,F98+G98-MIN(IF(F98&gt;0,$G$5,0),C98-(0),F98+G98)))</f>
        <v>1200</v>
      </c>
      <c r="I98" s="11" t="n">
        <f aca="false">MAX(0,F98+G98-H98)+D98</f>
        <v>10602.3912939909</v>
      </c>
    </row>
    <row r="99" customFormat="false" ht="15" hidden="false" customHeight="false" outlineLevel="0" collapsed="false">
      <c r="A99" s="4" t="n">
        <v>22</v>
      </c>
      <c r="B99" s="11" t="n">
        <f aca="false">$B$5</f>
        <v>7800</v>
      </c>
      <c r="C99" s="11" t="n">
        <f aca="false">MAX(0,B99+IF(A99=1,$B$10,0)-$B$6)</f>
        <v>1200</v>
      </c>
      <c r="D99" s="11" t="n">
        <f aca="false">MAX(0,-(B99+IF(A99=1,$B$10,0)-$B$6))</f>
        <v>0</v>
      </c>
      <c r="E99" s="11" t="n">
        <f aca="false">MAX(0,C99-(0+MIN(IF(F99&gt;0,$G$5,0),C99-(0),F99+G99)))</f>
        <v>360</v>
      </c>
      <c r="F99" s="11" t="n">
        <f aca="false">I98</f>
        <v>10602.3912939909</v>
      </c>
      <c r="G99" s="11" t="n">
        <f aca="false">IF(F99&gt;0,F99*$F$5/12,0)</f>
        <v>194.377173723166</v>
      </c>
      <c r="H99" s="11" t="n">
        <f aca="false">MIN(IF(F99&gt;0,$G$5,0),C99-(0),F99+G99)+MIN(E99-(0),MAX(0,F99+G99-MIN(IF(F99&gt;0,$G$5,0),C99-(0),F99+G99)))</f>
        <v>1200</v>
      </c>
      <c r="I99" s="11" t="n">
        <f aca="false">MAX(0,F99+G99-H99)+D99</f>
        <v>9596.76846771403</v>
      </c>
    </row>
    <row r="100" customFormat="false" ht="15" hidden="false" customHeight="false" outlineLevel="0" collapsed="false">
      <c r="A100" s="4" t="n">
        <v>23</v>
      </c>
      <c r="B100" s="11" t="n">
        <f aca="false">$B$5</f>
        <v>7800</v>
      </c>
      <c r="C100" s="11" t="n">
        <f aca="false">MAX(0,B100+IF(A100=1,$B$10,0)-$B$6)</f>
        <v>1200</v>
      </c>
      <c r="D100" s="11" t="n">
        <f aca="false">MAX(0,-(B100+IF(A100=1,$B$10,0)-$B$6))</f>
        <v>0</v>
      </c>
      <c r="E100" s="11" t="n">
        <f aca="false">MAX(0,C100-(0+MIN(IF(F100&gt;0,$G$5,0),C100-(0),F100+G100)))</f>
        <v>360</v>
      </c>
      <c r="F100" s="11" t="n">
        <f aca="false">I99</f>
        <v>9596.76846771403</v>
      </c>
      <c r="G100" s="11" t="n">
        <f aca="false">IF(F100&gt;0,F100*$F$5/12,0)</f>
        <v>175.940755241424</v>
      </c>
      <c r="H100" s="11" t="n">
        <f aca="false">MIN(IF(F100&gt;0,$G$5,0),C100-(0),F100+G100)+MIN(E100-(0),MAX(0,F100+G100-MIN(IF(F100&gt;0,$G$5,0),C100-(0),F100+G100)))</f>
        <v>1200</v>
      </c>
      <c r="I100" s="11" t="n">
        <f aca="false">MAX(0,F100+G100-H100)+D100</f>
        <v>8572.70922295546</v>
      </c>
    </row>
    <row r="101" customFormat="false" ht="15" hidden="false" customHeight="false" outlineLevel="0" collapsed="false">
      <c r="A101" s="4" t="n">
        <v>24</v>
      </c>
      <c r="B101" s="11" t="n">
        <f aca="false">$B$5</f>
        <v>7800</v>
      </c>
      <c r="C101" s="11" t="n">
        <f aca="false">MAX(0,B101+IF(A101=1,$B$10,0)-$B$6)</f>
        <v>1200</v>
      </c>
      <c r="D101" s="11" t="n">
        <f aca="false">MAX(0,-(B101+IF(A101=1,$B$10,0)-$B$6))</f>
        <v>0</v>
      </c>
      <c r="E101" s="11" t="n">
        <f aca="false">MAX(0,C101-(0+MIN(IF(F101&gt;0,$G$5,0),C101-(0),F101+G101)))</f>
        <v>360</v>
      </c>
      <c r="F101" s="11" t="n">
        <f aca="false">I100</f>
        <v>8572.70922295546</v>
      </c>
      <c r="G101" s="11" t="n">
        <f aca="false">IF(F101&gt;0,F101*$F$5/12,0)</f>
        <v>157.166335754183</v>
      </c>
      <c r="H101" s="11" t="n">
        <f aca="false">MIN(IF(F101&gt;0,$G$5,0),C101-(0),F101+G101)+MIN(E101-(0),MAX(0,F101+G101-MIN(IF(F101&gt;0,$G$5,0),C101-(0),F101+G101)))</f>
        <v>1200</v>
      </c>
      <c r="I101" s="11" t="n">
        <f aca="false">MAX(0,F101+G101-H101)+D101</f>
        <v>7529.87555870964</v>
      </c>
    </row>
    <row r="103" customFormat="false" ht="15" hidden="false" customHeight="false" outlineLevel="0" collapsed="false">
      <c r="A103" s="6" t="s">
        <v>49</v>
      </c>
      <c r="D103" s="12" t="n">
        <f aca="false">SUM(G78:G101)</f>
        <v>8329.87555870964</v>
      </c>
    </row>
    <row r="104" customFormat="false" ht="15" hidden="false" customHeight="false" outlineLevel="0" collapsed="false">
      <c r="A104" s="6" t="s">
        <v>43</v>
      </c>
      <c r="D104" s="12" t="n">
        <f aca="false">I101</f>
        <v>7529.87555870964</v>
      </c>
    </row>
    <row r="105" customFormat="false" ht="15" hidden="false" customHeight="false" outlineLevel="0" collapsed="false">
      <c r="A105" s="6" t="s">
        <v>55</v>
      </c>
      <c r="D105" s="12" t="n">
        <f aca="false">SUM(D78:D101)</f>
        <v>0</v>
      </c>
    </row>
    <row r="107" customFormat="false" ht="15" hidden="false" customHeight="false" outlineLevel="0" collapsed="false">
      <c r="A107" s="6" t="s">
        <v>56</v>
      </c>
    </row>
    <row r="108" customFormat="false" ht="15" hidden="false" customHeight="false" outlineLevel="0" collapsed="false">
      <c r="A108" s="6" t="s">
        <v>57</v>
      </c>
      <c r="D108" s="12" t="n">
        <f aca="false">D71</f>
        <v>10421.7854599687</v>
      </c>
    </row>
    <row r="109" customFormat="false" ht="15" hidden="false" customHeight="false" outlineLevel="0" collapsed="false">
      <c r="A109" s="6" t="s">
        <v>58</v>
      </c>
      <c r="D109" s="12" t="n">
        <f aca="false">D103</f>
        <v>8329.87555870964</v>
      </c>
    </row>
    <row r="110" customFormat="false" ht="15" hidden="false" customHeight="false" outlineLevel="0" collapsed="false">
      <c r="A110" s="6" t="s">
        <v>59</v>
      </c>
      <c r="D110" s="12" t="n">
        <f aca="false">F39</f>
        <v>1806.7036347958</v>
      </c>
    </row>
    <row r="111" customFormat="false" ht="15" hidden="false" customHeight="false" outlineLevel="0" collapsed="false">
      <c r="A111" s="6" t="s">
        <v>60</v>
      </c>
      <c r="D111" s="12" t="n">
        <f aca="false">D72</f>
        <v>18261.7854599687</v>
      </c>
      <c r="E111" s="12" t="n">
        <f aca="false">D104</f>
        <v>7529.87555870964</v>
      </c>
      <c r="F111" s="12" t="n">
        <f aca="false">F40</f>
        <v>1006.70363479579</v>
      </c>
    </row>
    <row r="112" customFormat="false" ht="15" hidden="false" customHeight="false" outlineLevel="0" collapsed="false">
      <c r="A112" s="6" t="s">
        <v>61</v>
      </c>
      <c r="D112" s="13" t="n">
        <f aca="false">D103-F39</f>
        <v>6523.17192391384</v>
      </c>
    </row>
    <row r="113" customFormat="false" ht="15" hidden="false" customHeight="false" outlineLevel="0" collapsed="false">
      <c r="A113" s="6" t="s">
        <v>62</v>
      </c>
      <c r="D113" s="13" t="n">
        <f aca="false">F41</f>
        <v>23038.1273972603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0" min="2" style="0" width="13"/>
  </cols>
  <sheetData>
    <row r="1" customFormat="false" ht="16.15" hidden="false" customHeight="false" outlineLevel="0" collapsed="false">
      <c r="A1" s="1" t="s">
        <v>63</v>
      </c>
    </row>
    <row r="2" customFormat="false" ht="15" hidden="false" customHeight="false" outlineLevel="0" collapsed="false">
      <c r="A2" s="2" t="s">
        <v>64</v>
      </c>
    </row>
    <row r="4" customFormat="false" ht="15" hidden="false" customHeight="false" outlineLevel="0" collapsed="false">
      <c r="A4" s="6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customFormat="false" ht="15" hidden="false" customHeight="false" outlineLevel="0" collapsed="false">
      <c r="A5" s="4" t="s">
        <v>24</v>
      </c>
      <c r="B5" s="7" t="n">
        <v>11500</v>
      </c>
      <c r="D5" s="4" t="s">
        <v>65</v>
      </c>
      <c r="E5" s="7" t="n">
        <v>14000</v>
      </c>
      <c r="F5" s="8" t="n">
        <v>0.24</v>
      </c>
      <c r="G5" s="7" t="n">
        <v>420</v>
      </c>
      <c r="H5" s="9" t="n">
        <v>1</v>
      </c>
    </row>
    <row r="6" customFormat="false" ht="15" hidden="false" customHeight="false" outlineLevel="0" collapsed="false">
      <c r="A6" s="4" t="s">
        <v>26</v>
      </c>
      <c r="B6" s="7" t="n">
        <v>8600</v>
      </c>
      <c r="D6" s="4" t="s">
        <v>66</v>
      </c>
      <c r="E6" s="7" t="n">
        <v>18000</v>
      </c>
      <c r="F6" s="8" t="n">
        <v>0.11</v>
      </c>
      <c r="G6" s="7" t="n">
        <v>590</v>
      </c>
      <c r="H6" s="9" t="n">
        <v>1</v>
      </c>
    </row>
    <row r="7" customFormat="false" ht="15" hidden="false" customHeight="false" outlineLevel="0" collapsed="false">
      <c r="A7" s="4" t="s">
        <v>27</v>
      </c>
      <c r="B7" s="8" t="n">
        <v>0.0825</v>
      </c>
      <c r="D7" s="4" t="s">
        <v>67</v>
      </c>
      <c r="E7" s="7" t="n">
        <v>22000</v>
      </c>
      <c r="F7" s="8" t="n">
        <v>0.075</v>
      </c>
      <c r="G7" s="7" t="n">
        <v>685</v>
      </c>
      <c r="H7" s="9" t="n">
        <v>16</v>
      </c>
    </row>
    <row r="8" customFormat="false" ht="15" hidden="false" customHeight="false" outlineLevel="0" collapsed="false">
      <c r="A8" s="4" t="s">
        <v>28</v>
      </c>
      <c r="B8" s="10" t="n">
        <v>0.45</v>
      </c>
    </row>
    <row r="9" customFormat="false" ht="15" hidden="false" customHeight="false" outlineLevel="0" collapsed="false">
      <c r="A9" s="4" t="s">
        <v>29</v>
      </c>
      <c r="B9" s="7" t="n">
        <v>80000</v>
      </c>
    </row>
    <row r="10" customFormat="false" ht="15" hidden="false" customHeight="false" outlineLevel="0" collapsed="false">
      <c r="A10" s="4" t="s">
        <v>30</v>
      </c>
      <c r="B10" s="7" t="n">
        <v>0</v>
      </c>
    </row>
    <row r="12" customFormat="false" ht="15" hidden="false" customHeight="false" outlineLevel="0" collapsed="false">
      <c r="A12" s="6" t="s">
        <v>31</v>
      </c>
    </row>
    <row r="13" customFormat="false" ht="15" hidden="false" customHeight="false" outlineLevel="0" collapsed="false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68</v>
      </c>
      <c r="I13" s="3" t="s">
        <v>69</v>
      </c>
      <c r="J13" s="3" t="s">
        <v>70</v>
      </c>
      <c r="K13" s="3" t="s">
        <v>71</v>
      </c>
      <c r="L13" s="3" t="s">
        <v>72</v>
      </c>
      <c r="M13" s="3" t="s">
        <v>73</v>
      </c>
      <c r="N13" s="3" t="s">
        <v>74</v>
      </c>
      <c r="O13" s="3" t="s">
        <v>75</v>
      </c>
      <c r="P13" s="3" t="s">
        <v>76</v>
      </c>
    </row>
    <row r="14" customFormat="false" ht="15" hidden="false" customHeight="false" outlineLevel="0" collapsed="false">
      <c r="A14" s="4" t="n">
        <v>1</v>
      </c>
      <c r="B14" s="11" t="n">
        <f aca="false">$B$5</f>
        <v>11500</v>
      </c>
      <c r="C14" s="11" t="n">
        <v>0</v>
      </c>
      <c r="D14" s="11" t="n">
        <f aca="false">IF(AND($H$5=A14,H14&gt;0),MIN(H14,$B$9-C14),0)+IF(AND($H$6=A14,K14&gt;0),MIN(K14,$B$9-C14),0)+IF(AND($H$7=A14,N14&gt;0),MIN(N14,$B$9-C14),0)</f>
        <v>32000</v>
      </c>
      <c r="E14" s="11" t="n">
        <f aca="false">MAX(0,C14+D14-(B14+IF(A14=1,$B$10,0))+$B$8*($B$6+IF(I14&gt;0,$G$5,0)+IF(L14&gt;0,$G$6,0)+IF(O14&gt;0,$G$7,0)))</f>
        <v>24678.25</v>
      </c>
      <c r="F14" s="11" t="n">
        <f aca="false">E14*$B$7*30/365</f>
        <v>167.338818493151</v>
      </c>
      <c r="G14" s="11" t="n">
        <f aca="false">MAX(0,C14+D14-(B14+IF(A14=1,$B$10,0))+$B$6+IF(I14&gt;0,$G$5,0)+IF(L14&gt;0,$G$6,0)+IF(O14&gt;0,$G$7,0)+F14)</f>
        <v>29952.3388184932</v>
      </c>
      <c r="H14" s="11" t="n">
        <f aca="false">$E$5</f>
        <v>14000</v>
      </c>
      <c r="I14" s="11" t="n">
        <f aca="false">IF(H14-IF(AND($H$5=A14,H14&gt;0),MIN(H14,$B$9-C14),0)&gt;0,(H14-IF(AND($H$5=A14,H14&gt;0),MIN(H14,$B$9-C14),0))*$F$5/12,0)</f>
        <v>0</v>
      </c>
      <c r="J14" s="11" t="n">
        <f aca="false">MAX(0,H14-IF(AND($H$5=A14,H14&gt;0),MIN(H14,$B$9-C14),0)+I14-IF(H14-IF(AND($H$5=A14,H14&gt;0),MIN(H14,$B$9-C14),0)&gt;0,$G$5,0))</f>
        <v>0</v>
      </c>
      <c r="K14" s="11" t="n">
        <f aca="false">$E$6</f>
        <v>18000</v>
      </c>
      <c r="L14" s="11" t="n">
        <f aca="false">IF(K14-IF(AND($H$6=A14,K14&gt;0),MIN(K14,$B$9-C14),0)&gt;0,(K14-IF(AND($H$6=A14,K14&gt;0),MIN(K14,$B$9-C14),0))*$F$6/12,0)</f>
        <v>0</v>
      </c>
      <c r="M14" s="11" t="n">
        <f aca="false">MAX(0,K14-IF(AND($H$6=A14,K14&gt;0),MIN(K14,$B$9-C14),0)+L14-IF(K14-IF(AND($H$6=A14,K14&gt;0),MIN(K14,$B$9-C14),0)&gt;0,$G$6,0))</f>
        <v>0</v>
      </c>
      <c r="N14" s="11" t="n">
        <f aca="false">$E$7</f>
        <v>22000</v>
      </c>
      <c r="O14" s="11" t="n">
        <f aca="false">IF(N14-IF(AND($H$7=A14,N14&gt;0),MIN(N14,$B$9-C14),0)&gt;0,(N14-IF(AND($H$7=A14,N14&gt;0),MIN(N14,$B$9-C14),0))*$F$7/12,0)</f>
        <v>137.5</v>
      </c>
      <c r="P14" s="11" t="n">
        <f aca="false">MAX(0,N14-IF(AND($H$7=A14,N14&gt;0),MIN(N14,$B$9-C14),0)+O14-IF(N14-IF(AND($H$7=A14,N14&gt;0),MIN(N14,$B$9-C14),0)&gt;0,$G$7,0))</f>
        <v>21452.5</v>
      </c>
    </row>
    <row r="15" customFormat="false" ht="15" hidden="false" customHeight="false" outlineLevel="0" collapsed="false">
      <c r="A15" s="4" t="n">
        <v>2</v>
      </c>
      <c r="B15" s="11" t="n">
        <f aca="false">$B$5</f>
        <v>11500</v>
      </c>
      <c r="C15" s="11" t="n">
        <f aca="false">G14</f>
        <v>29952.3388184932</v>
      </c>
      <c r="D15" s="11" t="n">
        <f aca="false">IF(AND($H$5=A15,H15&gt;0),MIN(H15,$B$9-C15),0)+IF(AND($H$6=A15,K15&gt;0),MIN(K15,$B$9-C15),0)+IF(AND($H$7=A15,N15&gt;0),MIN(N15,$B$9-C15),0)</f>
        <v>0</v>
      </c>
      <c r="E15" s="11" t="n">
        <f aca="false">MAX(0,C15+D15-(B15+IF(A15=1,$B$10,0))+$B$8*($B$6+IF(I15&gt;0,$G$5,0)+IF(L15&gt;0,$G$6,0)+IF(O15&gt;0,$G$7,0)))</f>
        <v>22630.5888184932</v>
      </c>
      <c r="F15" s="11" t="n">
        <f aca="false">E15*$B$7*30/365</f>
        <v>153.453992673344</v>
      </c>
      <c r="G15" s="11" t="n">
        <f aca="false">MAX(0,C15+D15-(B15+IF(A15=1,$B$10,0))+$B$6+IF(I15&gt;0,$G$5,0)+IF(L15&gt;0,$G$6,0)+IF(O15&gt;0,$G$7,0)+F15)</f>
        <v>27890.7928111665</v>
      </c>
      <c r="H15" s="11" t="n">
        <f aca="false">J14</f>
        <v>0</v>
      </c>
      <c r="I15" s="11" t="n">
        <f aca="false">IF(H15-IF(AND($H$5=A15,H15&gt;0),MIN(H15,$B$9-C15),0)&gt;0,(H15-IF(AND($H$5=A15,H15&gt;0),MIN(H15,$B$9-C15),0))*$F$5/12,0)</f>
        <v>0</v>
      </c>
      <c r="J15" s="11" t="n">
        <f aca="false">MAX(0,H15-IF(AND($H$5=A15,H15&gt;0),MIN(H15,$B$9-C15),0)+I15-IF(H15-IF(AND($H$5=A15,H15&gt;0),MIN(H15,$B$9-C15),0)&gt;0,$G$5,0))</f>
        <v>0</v>
      </c>
      <c r="K15" s="11" t="n">
        <f aca="false">M14</f>
        <v>0</v>
      </c>
      <c r="L15" s="11" t="n">
        <f aca="false">IF(K15-IF(AND($H$6=A15,K15&gt;0),MIN(K15,$B$9-C15),0)&gt;0,(K15-IF(AND($H$6=A15,K15&gt;0),MIN(K15,$B$9-C15),0))*$F$6/12,0)</f>
        <v>0</v>
      </c>
      <c r="M15" s="11" t="n">
        <f aca="false">MAX(0,K15-IF(AND($H$6=A15,K15&gt;0),MIN(K15,$B$9-C15),0)+L15-IF(K15-IF(AND($H$6=A15,K15&gt;0),MIN(K15,$B$9-C15),0)&gt;0,$G$6,0))</f>
        <v>0</v>
      </c>
      <c r="N15" s="11" t="n">
        <f aca="false">P14</f>
        <v>21452.5</v>
      </c>
      <c r="O15" s="11" t="n">
        <f aca="false">IF(N15-IF(AND($H$7=A15,N15&gt;0),MIN(N15,$B$9-C15),0)&gt;0,(N15-IF(AND($H$7=A15,N15&gt;0),MIN(N15,$B$9-C15),0))*$F$7/12,0)</f>
        <v>134.078125</v>
      </c>
      <c r="P15" s="11" t="n">
        <f aca="false">MAX(0,N15-IF(AND($H$7=A15,N15&gt;0),MIN(N15,$B$9-C15),0)+O15-IF(N15-IF(AND($H$7=A15,N15&gt;0),MIN(N15,$B$9-C15),0)&gt;0,$G$7,0))</f>
        <v>20901.578125</v>
      </c>
    </row>
    <row r="16" customFormat="false" ht="15" hidden="false" customHeight="false" outlineLevel="0" collapsed="false">
      <c r="A16" s="4" t="n">
        <v>3</v>
      </c>
      <c r="B16" s="11" t="n">
        <f aca="false">$B$5</f>
        <v>11500</v>
      </c>
      <c r="C16" s="11" t="n">
        <f aca="false">G15</f>
        <v>27890.7928111665</v>
      </c>
      <c r="D16" s="11" t="n">
        <f aca="false">IF(AND($H$5=A16,H16&gt;0),MIN(H16,$B$9-C16),0)+IF(AND($H$6=A16,K16&gt;0),MIN(K16,$B$9-C16),0)+IF(AND($H$7=A16,N16&gt;0),MIN(N16,$B$9-C16),0)</f>
        <v>0</v>
      </c>
      <c r="E16" s="11" t="n">
        <f aca="false">MAX(0,C16+D16-(B16+IF(A16=1,$B$10,0))+$B$8*($B$6+IF(I16&gt;0,$G$5,0)+IF(L16&gt;0,$G$6,0)+IF(O16&gt;0,$G$7,0)))</f>
        <v>20569.0428111665</v>
      </c>
      <c r="F16" s="11" t="n">
        <f aca="false">E16*$B$7*30/365</f>
        <v>139.475016322293</v>
      </c>
      <c r="G16" s="11" t="n">
        <f aca="false">MAX(0,C16+D16-(B16+IF(A16=1,$B$10,0))+$B$6+IF(I16&gt;0,$G$5,0)+IF(L16&gt;0,$G$6,0)+IF(O16&gt;0,$G$7,0)+F16)</f>
        <v>25815.2678274888</v>
      </c>
      <c r="H16" s="11" t="n">
        <f aca="false">J15</f>
        <v>0</v>
      </c>
      <c r="I16" s="11" t="n">
        <f aca="false">IF(H16-IF(AND($H$5=A16,H16&gt;0),MIN(H16,$B$9-C16),0)&gt;0,(H16-IF(AND($H$5=A16,H16&gt;0),MIN(H16,$B$9-C16),0))*$F$5/12,0)</f>
        <v>0</v>
      </c>
      <c r="J16" s="11" t="n">
        <f aca="false">MAX(0,H16-IF(AND($H$5=A16,H16&gt;0),MIN(H16,$B$9-C16),0)+I16-IF(H16-IF(AND($H$5=A16,H16&gt;0),MIN(H16,$B$9-C16),0)&gt;0,$G$5,0))</f>
        <v>0</v>
      </c>
      <c r="K16" s="11" t="n">
        <f aca="false">M15</f>
        <v>0</v>
      </c>
      <c r="L16" s="11" t="n">
        <f aca="false">IF(K16-IF(AND($H$6=A16,K16&gt;0),MIN(K16,$B$9-C16),0)&gt;0,(K16-IF(AND($H$6=A16,K16&gt;0),MIN(K16,$B$9-C16),0))*$F$6/12,0)</f>
        <v>0</v>
      </c>
      <c r="M16" s="11" t="n">
        <f aca="false">MAX(0,K16-IF(AND($H$6=A16,K16&gt;0),MIN(K16,$B$9-C16),0)+L16-IF(K16-IF(AND($H$6=A16,K16&gt;0),MIN(K16,$B$9-C16),0)&gt;0,$G$6,0))</f>
        <v>0</v>
      </c>
      <c r="N16" s="11" t="n">
        <f aca="false">P15</f>
        <v>20901.578125</v>
      </c>
      <c r="O16" s="11" t="n">
        <f aca="false">IF(N16-IF(AND($H$7=A16,N16&gt;0),MIN(N16,$B$9-C16),0)&gt;0,(N16-IF(AND($H$7=A16,N16&gt;0),MIN(N16,$B$9-C16),0))*$F$7/12,0)</f>
        <v>130.63486328125</v>
      </c>
      <c r="P16" s="11" t="n">
        <f aca="false">MAX(0,N16-IF(AND($H$7=A16,N16&gt;0),MIN(N16,$B$9-C16),0)+O16-IF(N16-IF(AND($H$7=A16,N16&gt;0),MIN(N16,$B$9-C16),0)&gt;0,$G$7,0))</f>
        <v>20347.2129882813</v>
      </c>
    </row>
    <row r="17" customFormat="false" ht="15" hidden="false" customHeight="false" outlineLevel="0" collapsed="false">
      <c r="A17" s="4" t="n">
        <v>4</v>
      </c>
      <c r="B17" s="11" t="n">
        <f aca="false">$B$5</f>
        <v>11500</v>
      </c>
      <c r="C17" s="11" t="n">
        <f aca="false">G16</f>
        <v>25815.2678274888</v>
      </c>
      <c r="D17" s="11" t="n">
        <f aca="false">IF(AND($H$5=A17,H17&gt;0),MIN(H17,$B$9-C17),0)+IF(AND($H$6=A17,K17&gt;0),MIN(K17,$B$9-C17),0)+IF(AND($H$7=A17,N17&gt;0),MIN(N17,$B$9-C17),0)</f>
        <v>0</v>
      </c>
      <c r="E17" s="11" t="n">
        <f aca="false">MAX(0,C17+D17-(B17+IF(A17=1,$B$10,0))+$B$8*($B$6+IF(I17&gt;0,$G$5,0)+IF(L17&gt;0,$G$6,0)+IF(O17&gt;0,$G$7,0)))</f>
        <v>18493.5178274888</v>
      </c>
      <c r="F17" s="11" t="n">
        <f aca="false">E17*$B$7*30/365</f>
        <v>125.401251022013</v>
      </c>
      <c r="G17" s="11" t="n">
        <f aca="false">MAX(0,C17+D17-(B17+IF(A17=1,$B$10,0))+$B$6+IF(I17&gt;0,$G$5,0)+IF(L17&gt;0,$G$6,0)+IF(O17&gt;0,$G$7,0)+F17)</f>
        <v>23725.6690785108</v>
      </c>
      <c r="H17" s="11" t="n">
        <f aca="false">J16</f>
        <v>0</v>
      </c>
      <c r="I17" s="11" t="n">
        <f aca="false">IF(H17-IF(AND($H$5=A17,H17&gt;0),MIN(H17,$B$9-C17),0)&gt;0,(H17-IF(AND($H$5=A17,H17&gt;0),MIN(H17,$B$9-C17),0))*$F$5/12,0)</f>
        <v>0</v>
      </c>
      <c r="J17" s="11" t="n">
        <f aca="false">MAX(0,H17-IF(AND($H$5=A17,H17&gt;0),MIN(H17,$B$9-C17),0)+I17-IF(H17-IF(AND($H$5=A17,H17&gt;0),MIN(H17,$B$9-C17),0)&gt;0,$G$5,0))</f>
        <v>0</v>
      </c>
      <c r="K17" s="11" t="n">
        <f aca="false">M16</f>
        <v>0</v>
      </c>
      <c r="L17" s="11" t="n">
        <f aca="false">IF(K17-IF(AND($H$6=A17,K17&gt;0),MIN(K17,$B$9-C17),0)&gt;0,(K17-IF(AND($H$6=A17,K17&gt;0),MIN(K17,$B$9-C17),0))*$F$6/12,0)</f>
        <v>0</v>
      </c>
      <c r="M17" s="11" t="n">
        <f aca="false">MAX(0,K17-IF(AND($H$6=A17,K17&gt;0),MIN(K17,$B$9-C17),0)+L17-IF(K17-IF(AND($H$6=A17,K17&gt;0),MIN(K17,$B$9-C17),0)&gt;0,$G$6,0))</f>
        <v>0</v>
      </c>
      <c r="N17" s="11" t="n">
        <f aca="false">P16</f>
        <v>20347.2129882813</v>
      </c>
      <c r="O17" s="11" t="n">
        <f aca="false">IF(N17-IF(AND($H$7=A17,N17&gt;0),MIN(N17,$B$9-C17),0)&gt;0,(N17-IF(AND($H$7=A17,N17&gt;0),MIN(N17,$B$9-C17),0))*$F$7/12,0)</f>
        <v>127.170081176758</v>
      </c>
      <c r="P17" s="11" t="n">
        <f aca="false">MAX(0,N17-IF(AND($H$7=A17,N17&gt;0),MIN(N17,$B$9-C17),0)+O17-IF(N17-IF(AND($H$7=A17,N17&gt;0),MIN(N17,$B$9-C17),0)&gt;0,$G$7,0))</f>
        <v>19789.383069458</v>
      </c>
    </row>
    <row r="18" customFormat="false" ht="15" hidden="false" customHeight="false" outlineLevel="0" collapsed="false">
      <c r="A18" s="4" t="n">
        <v>5</v>
      </c>
      <c r="B18" s="11" t="n">
        <f aca="false">$B$5</f>
        <v>11500</v>
      </c>
      <c r="C18" s="11" t="n">
        <f aca="false">G17</f>
        <v>23725.6690785108</v>
      </c>
      <c r="D18" s="11" t="n">
        <f aca="false">IF(AND($H$5=A18,H18&gt;0),MIN(H18,$B$9-C18),0)+IF(AND($H$6=A18,K18&gt;0),MIN(K18,$B$9-C18),0)+IF(AND($H$7=A18,N18&gt;0),MIN(N18,$B$9-C18),0)</f>
        <v>0</v>
      </c>
      <c r="E18" s="11" t="n">
        <f aca="false">MAX(0,C18+D18-(B18+IF(A18=1,$B$10,0))+$B$8*($B$6+IF(I18&gt;0,$G$5,0)+IF(L18&gt;0,$G$6,0)+IF(O18&gt;0,$G$7,0)))</f>
        <v>16403.9190785108</v>
      </c>
      <c r="F18" s="11" t="n">
        <f aca="false">E18*$B$7*30/365</f>
        <v>111.232054025518</v>
      </c>
      <c r="G18" s="11" t="n">
        <f aca="false">MAX(0,C18+D18-(B18+IF(A18=1,$B$10,0))+$B$6+IF(I18&gt;0,$G$5,0)+IF(L18&gt;0,$G$6,0)+IF(O18&gt;0,$G$7,0)+F18)</f>
        <v>21621.9011325363</v>
      </c>
      <c r="H18" s="11" t="n">
        <f aca="false">J17</f>
        <v>0</v>
      </c>
      <c r="I18" s="11" t="n">
        <f aca="false">IF(H18-IF(AND($H$5=A18,H18&gt;0),MIN(H18,$B$9-C18),0)&gt;0,(H18-IF(AND($H$5=A18,H18&gt;0),MIN(H18,$B$9-C18),0))*$F$5/12,0)</f>
        <v>0</v>
      </c>
      <c r="J18" s="11" t="n">
        <f aca="false">MAX(0,H18-IF(AND($H$5=A18,H18&gt;0),MIN(H18,$B$9-C18),0)+I18-IF(H18-IF(AND($H$5=A18,H18&gt;0),MIN(H18,$B$9-C18),0)&gt;0,$G$5,0))</f>
        <v>0</v>
      </c>
      <c r="K18" s="11" t="n">
        <f aca="false">M17</f>
        <v>0</v>
      </c>
      <c r="L18" s="11" t="n">
        <f aca="false">IF(K18-IF(AND($H$6=A18,K18&gt;0),MIN(K18,$B$9-C18),0)&gt;0,(K18-IF(AND($H$6=A18,K18&gt;0),MIN(K18,$B$9-C18),0))*$F$6/12,0)</f>
        <v>0</v>
      </c>
      <c r="M18" s="11" t="n">
        <f aca="false">MAX(0,K18-IF(AND($H$6=A18,K18&gt;0),MIN(K18,$B$9-C18),0)+L18-IF(K18-IF(AND($H$6=A18,K18&gt;0),MIN(K18,$B$9-C18),0)&gt;0,$G$6,0))</f>
        <v>0</v>
      </c>
      <c r="N18" s="11" t="n">
        <f aca="false">P17</f>
        <v>19789.383069458</v>
      </c>
      <c r="O18" s="11" t="n">
        <f aca="false">IF(N18-IF(AND($H$7=A18,N18&gt;0),MIN(N18,$B$9-C18),0)&gt;0,(N18-IF(AND($H$7=A18,N18&gt;0),MIN(N18,$B$9-C18),0))*$F$7/12,0)</f>
        <v>123.683644184113</v>
      </c>
      <c r="P18" s="11" t="n">
        <f aca="false">MAX(0,N18-IF(AND($H$7=A18,N18&gt;0),MIN(N18,$B$9-C18),0)+O18-IF(N18-IF(AND($H$7=A18,N18&gt;0),MIN(N18,$B$9-C18),0)&gt;0,$G$7,0))</f>
        <v>19228.0667136421</v>
      </c>
    </row>
    <row r="19" customFormat="false" ht="15" hidden="false" customHeight="false" outlineLevel="0" collapsed="false">
      <c r="A19" s="4" t="n">
        <v>6</v>
      </c>
      <c r="B19" s="11" t="n">
        <f aca="false">$B$5</f>
        <v>11500</v>
      </c>
      <c r="C19" s="11" t="n">
        <f aca="false">G18</f>
        <v>21621.9011325363</v>
      </c>
      <c r="D19" s="11" t="n">
        <f aca="false">IF(AND($H$5=A19,H19&gt;0),MIN(H19,$B$9-C19),0)+IF(AND($H$6=A19,K19&gt;0),MIN(K19,$B$9-C19),0)+IF(AND($H$7=A19,N19&gt;0),MIN(N19,$B$9-C19),0)</f>
        <v>0</v>
      </c>
      <c r="E19" s="11" t="n">
        <f aca="false">MAX(0,C19+D19-(B19+IF(A19=1,$B$10,0))+$B$8*($B$6+IF(I19&gt;0,$G$5,0)+IF(L19&gt;0,$G$6,0)+IF(O19&gt;0,$G$7,0)))</f>
        <v>14300.1511325363</v>
      </c>
      <c r="F19" s="11" t="n">
        <f aca="false">E19*$B$7*30/365</f>
        <v>96.9667782274723</v>
      </c>
      <c r="G19" s="11" t="n">
        <f aca="false">MAX(0,C19+D19-(B19+IF(A19=1,$B$10,0))+$B$6+IF(I19&gt;0,$G$5,0)+IF(L19&gt;0,$G$6,0)+IF(O19&gt;0,$G$7,0)+F19)</f>
        <v>19503.8679107638</v>
      </c>
      <c r="H19" s="11" t="n">
        <f aca="false">J18</f>
        <v>0</v>
      </c>
      <c r="I19" s="11" t="n">
        <f aca="false">IF(H19-IF(AND($H$5=A19,H19&gt;0),MIN(H19,$B$9-C19),0)&gt;0,(H19-IF(AND($H$5=A19,H19&gt;0),MIN(H19,$B$9-C19),0))*$F$5/12,0)</f>
        <v>0</v>
      </c>
      <c r="J19" s="11" t="n">
        <f aca="false">MAX(0,H19-IF(AND($H$5=A19,H19&gt;0),MIN(H19,$B$9-C19),0)+I19-IF(H19-IF(AND($H$5=A19,H19&gt;0),MIN(H19,$B$9-C19),0)&gt;0,$G$5,0))</f>
        <v>0</v>
      </c>
      <c r="K19" s="11" t="n">
        <f aca="false">M18</f>
        <v>0</v>
      </c>
      <c r="L19" s="11" t="n">
        <f aca="false">IF(K19-IF(AND($H$6=A19,K19&gt;0),MIN(K19,$B$9-C19),0)&gt;0,(K19-IF(AND($H$6=A19,K19&gt;0),MIN(K19,$B$9-C19),0))*$F$6/12,0)</f>
        <v>0</v>
      </c>
      <c r="M19" s="11" t="n">
        <f aca="false">MAX(0,K19-IF(AND($H$6=A19,K19&gt;0),MIN(K19,$B$9-C19),0)+L19-IF(K19-IF(AND($H$6=A19,K19&gt;0),MIN(K19,$B$9-C19),0)&gt;0,$G$6,0))</f>
        <v>0</v>
      </c>
      <c r="N19" s="11" t="n">
        <f aca="false">P18</f>
        <v>19228.0667136421</v>
      </c>
      <c r="O19" s="11" t="n">
        <f aca="false">IF(N19-IF(AND($H$7=A19,N19&gt;0),MIN(N19,$B$9-C19),0)&gt;0,(N19-IF(AND($H$7=A19,N19&gt;0),MIN(N19,$B$9-C19),0))*$F$7/12,0)</f>
        <v>120.175416960263</v>
      </c>
      <c r="P19" s="11" t="n">
        <f aca="false">MAX(0,N19-IF(AND($H$7=A19,N19&gt;0),MIN(N19,$B$9-C19),0)+O19-IF(N19-IF(AND($H$7=A19,N19&gt;0),MIN(N19,$B$9-C19),0)&gt;0,$G$7,0))</f>
        <v>18663.2421306024</v>
      </c>
    </row>
    <row r="20" customFormat="false" ht="15" hidden="false" customHeight="false" outlineLevel="0" collapsed="false">
      <c r="A20" s="4" t="n">
        <v>7</v>
      </c>
      <c r="B20" s="11" t="n">
        <f aca="false">$B$5</f>
        <v>11500</v>
      </c>
      <c r="C20" s="11" t="n">
        <f aca="false">G19</f>
        <v>19503.8679107638</v>
      </c>
      <c r="D20" s="11" t="n">
        <f aca="false">IF(AND($H$5=A20,H20&gt;0),MIN(H20,$B$9-C20),0)+IF(AND($H$6=A20,K20&gt;0),MIN(K20,$B$9-C20),0)+IF(AND($H$7=A20,N20&gt;0),MIN(N20,$B$9-C20),0)</f>
        <v>0</v>
      </c>
      <c r="E20" s="11" t="n">
        <f aca="false">MAX(0,C20+D20-(B20+IF(A20=1,$B$10,0))+$B$8*($B$6+IF(I20&gt;0,$G$5,0)+IF(L20&gt;0,$G$6,0)+IF(O20&gt;0,$G$7,0)))</f>
        <v>12182.1179107638</v>
      </c>
      <c r="F20" s="11" t="n">
        <f aca="false">E20*$B$7*30/365</f>
        <v>82.6047721346312</v>
      </c>
      <c r="G20" s="11" t="n">
        <f aca="false">MAX(0,C20+D20-(B20+IF(A20=1,$B$10,0))+$B$6+IF(I20&gt;0,$G$5,0)+IF(L20&gt;0,$G$6,0)+IF(O20&gt;0,$G$7,0)+F20)</f>
        <v>17371.4726828984</v>
      </c>
      <c r="H20" s="11" t="n">
        <f aca="false">J19</f>
        <v>0</v>
      </c>
      <c r="I20" s="11" t="n">
        <f aca="false">IF(H20-IF(AND($H$5=A20,H20&gt;0),MIN(H20,$B$9-C20),0)&gt;0,(H20-IF(AND($H$5=A20,H20&gt;0),MIN(H20,$B$9-C20),0))*$F$5/12,0)</f>
        <v>0</v>
      </c>
      <c r="J20" s="11" t="n">
        <f aca="false">MAX(0,H20-IF(AND($H$5=A20,H20&gt;0),MIN(H20,$B$9-C20),0)+I20-IF(H20-IF(AND($H$5=A20,H20&gt;0),MIN(H20,$B$9-C20),0)&gt;0,$G$5,0))</f>
        <v>0</v>
      </c>
      <c r="K20" s="11" t="n">
        <f aca="false">M19</f>
        <v>0</v>
      </c>
      <c r="L20" s="11" t="n">
        <f aca="false">IF(K20-IF(AND($H$6=A20,K20&gt;0),MIN(K20,$B$9-C20),0)&gt;0,(K20-IF(AND($H$6=A20,K20&gt;0),MIN(K20,$B$9-C20),0))*$F$6/12,0)</f>
        <v>0</v>
      </c>
      <c r="M20" s="11" t="n">
        <f aca="false">MAX(0,K20-IF(AND($H$6=A20,K20&gt;0),MIN(K20,$B$9-C20),0)+L20-IF(K20-IF(AND($H$6=A20,K20&gt;0),MIN(K20,$B$9-C20),0)&gt;0,$G$6,0))</f>
        <v>0</v>
      </c>
      <c r="N20" s="11" t="n">
        <f aca="false">P19</f>
        <v>18663.2421306024</v>
      </c>
      <c r="O20" s="11" t="n">
        <f aca="false">IF(N20-IF(AND($H$7=A20,N20&gt;0),MIN(N20,$B$9-C20),0)&gt;0,(N20-IF(AND($H$7=A20,N20&gt;0),MIN(N20,$B$9-C20),0))*$F$7/12,0)</f>
        <v>116.645263316265</v>
      </c>
      <c r="P20" s="11" t="n">
        <f aca="false">MAX(0,N20-IF(AND($H$7=A20,N20&gt;0),MIN(N20,$B$9-C20),0)+O20-IF(N20-IF(AND($H$7=A20,N20&gt;0),MIN(N20,$B$9-C20),0)&gt;0,$G$7,0))</f>
        <v>18094.8873939187</v>
      </c>
    </row>
    <row r="21" customFormat="false" ht="15" hidden="false" customHeight="false" outlineLevel="0" collapsed="false">
      <c r="A21" s="4" t="n">
        <v>8</v>
      </c>
      <c r="B21" s="11" t="n">
        <f aca="false">$B$5</f>
        <v>11500</v>
      </c>
      <c r="C21" s="11" t="n">
        <f aca="false">G20</f>
        <v>17371.4726828984</v>
      </c>
      <c r="D21" s="11" t="n">
        <f aca="false">IF(AND($H$5=A21,H21&gt;0),MIN(H21,$B$9-C21),0)+IF(AND($H$6=A21,K21&gt;0),MIN(K21,$B$9-C21),0)+IF(AND($H$7=A21,N21&gt;0),MIN(N21,$B$9-C21),0)</f>
        <v>0</v>
      </c>
      <c r="E21" s="11" t="n">
        <f aca="false">MAX(0,C21+D21-(B21+IF(A21=1,$B$10,0))+$B$8*($B$6+IF(I21&gt;0,$G$5,0)+IF(L21&gt;0,$G$6,0)+IF(O21&gt;0,$G$7,0)))</f>
        <v>10049.7226828984</v>
      </c>
      <c r="F21" s="11" t="n">
        <f aca="false">E21*$B$7*30/365</f>
        <v>68.145379836092</v>
      </c>
      <c r="G21" s="11" t="n">
        <f aca="false">MAX(0,C21+D21-(B21+IF(A21=1,$B$10,0))+$B$6+IF(I21&gt;0,$G$5,0)+IF(L21&gt;0,$G$6,0)+IF(O21&gt;0,$G$7,0)+F21)</f>
        <v>15224.6180627345</v>
      </c>
      <c r="H21" s="11" t="n">
        <f aca="false">J20</f>
        <v>0</v>
      </c>
      <c r="I21" s="11" t="n">
        <f aca="false">IF(H21-IF(AND($H$5=A21,H21&gt;0),MIN(H21,$B$9-C21),0)&gt;0,(H21-IF(AND($H$5=A21,H21&gt;0),MIN(H21,$B$9-C21),0))*$F$5/12,0)</f>
        <v>0</v>
      </c>
      <c r="J21" s="11" t="n">
        <f aca="false">MAX(0,H21-IF(AND($H$5=A21,H21&gt;0),MIN(H21,$B$9-C21),0)+I21-IF(H21-IF(AND($H$5=A21,H21&gt;0),MIN(H21,$B$9-C21),0)&gt;0,$G$5,0))</f>
        <v>0</v>
      </c>
      <c r="K21" s="11" t="n">
        <f aca="false">M20</f>
        <v>0</v>
      </c>
      <c r="L21" s="11" t="n">
        <f aca="false">IF(K21-IF(AND($H$6=A21,K21&gt;0),MIN(K21,$B$9-C21),0)&gt;0,(K21-IF(AND($H$6=A21,K21&gt;0),MIN(K21,$B$9-C21),0))*$F$6/12,0)</f>
        <v>0</v>
      </c>
      <c r="M21" s="11" t="n">
        <f aca="false">MAX(0,K21-IF(AND($H$6=A21,K21&gt;0),MIN(K21,$B$9-C21),0)+L21-IF(K21-IF(AND($H$6=A21,K21&gt;0),MIN(K21,$B$9-C21),0)&gt;0,$G$6,0))</f>
        <v>0</v>
      </c>
      <c r="N21" s="11" t="n">
        <f aca="false">P20</f>
        <v>18094.8873939187</v>
      </c>
      <c r="O21" s="11" t="n">
        <f aca="false">IF(N21-IF(AND($H$7=A21,N21&gt;0),MIN(N21,$B$9-C21),0)&gt;0,(N21-IF(AND($H$7=A21,N21&gt;0),MIN(N21,$B$9-C21),0))*$F$7/12,0)</f>
        <v>113.093046211992</v>
      </c>
      <c r="P21" s="11" t="n">
        <f aca="false">MAX(0,N21-IF(AND($H$7=A21,N21&gt;0),MIN(N21,$B$9-C21),0)+O21-IF(N21-IF(AND($H$7=A21,N21&gt;0),MIN(N21,$B$9-C21),0)&gt;0,$G$7,0))</f>
        <v>17522.9804401306</v>
      </c>
    </row>
    <row r="22" customFormat="false" ht="15" hidden="false" customHeight="false" outlineLevel="0" collapsed="false">
      <c r="A22" s="4" t="n">
        <v>9</v>
      </c>
      <c r="B22" s="11" t="n">
        <f aca="false">$B$5</f>
        <v>11500</v>
      </c>
      <c r="C22" s="11" t="n">
        <f aca="false">G21</f>
        <v>15224.6180627345</v>
      </c>
      <c r="D22" s="11" t="n">
        <f aca="false">IF(AND($H$5=A22,H22&gt;0),MIN(H22,$B$9-C22),0)+IF(AND($H$6=A22,K22&gt;0),MIN(K22,$B$9-C22),0)+IF(AND($H$7=A22,N22&gt;0),MIN(N22,$B$9-C22),0)</f>
        <v>0</v>
      </c>
      <c r="E22" s="11" t="n">
        <f aca="false">MAX(0,C22+D22-(B22+IF(A22=1,$B$10,0))+$B$8*($B$6+IF(I22&gt;0,$G$5,0)+IF(L22&gt;0,$G$6,0)+IF(O22&gt;0,$G$7,0)))</f>
        <v>7902.86806273451</v>
      </c>
      <c r="F22" s="11" t="n">
        <f aca="false">E22*$B$7*30/365</f>
        <v>53.5879409733368</v>
      </c>
      <c r="G22" s="11" t="n">
        <f aca="false">MAX(0,C22+D22-(B22+IF(A22=1,$B$10,0))+$B$6+IF(I22&gt;0,$G$5,0)+IF(L22&gt;0,$G$6,0)+IF(O22&gt;0,$G$7,0)+F22)</f>
        <v>13063.2060037079</v>
      </c>
      <c r="H22" s="11" t="n">
        <f aca="false">J21</f>
        <v>0</v>
      </c>
      <c r="I22" s="11" t="n">
        <f aca="false">IF(H22-IF(AND($H$5=A22,H22&gt;0),MIN(H22,$B$9-C22),0)&gt;0,(H22-IF(AND($H$5=A22,H22&gt;0),MIN(H22,$B$9-C22),0))*$F$5/12,0)</f>
        <v>0</v>
      </c>
      <c r="J22" s="11" t="n">
        <f aca="false">MAX(0,H22-IF(AND($H$5=A22,H22&gt;0),MIN(H22,$B$9-C22),0)+I22-IF(H22-IF(AND($H$5=A22,H22&gt;0),MIN(H22,$B$9-C22),0)&gt;0,$G$5,0))</f>
        <v>0</v>
      </c>
      <c r="K22" s="11" t="n">
        <f aca="false">M21</f>
        <v>0</v>
      </c>
      <c r="L22" s="11" t="n">
        <f aca="false">IF(K22-IF(AND($H$6=A22,K22&gt;0),MIN(K22,$B$9-C22),0)&gt;0,(K22-IF(AND($H$6=A22,K22&gt;0),MIN(K22,$B$9-C22),0))*$F$6/12,0)</f>
        <v>0</v>
      </c>
      <c r="M22" s="11" t="n">
        <f aca="false">MAX(0,K22-IF(AND($H$6=A22,K22&gt;0),MIN(K22,$B$9-C22),0)+L22-IF(K22-IF(AND($H$6=A22,K22&gt;0),MIN(K22,$B$9-C22),0)&gt;0,$G$6,0))</f>
        <v>0</v>
      </c>
      <c r="N22" s="11" t="n">
        <f aca="false">P21</f>
        <v>17522.9804401306</v>
      </c>
      <c r="O22" s="11" t="n">
        <f aca="false">IF(N22-IF(AND($H$7=A22,N22&gt;0),MIN(N22,$B$9-C22),0)&gt;0,(N22-IF(AND($H$7=A22,N22&gt;0),MIN(N22,$B$9-C22),0))*$F$7/12,0)</f>
        <v>109.518627750817</v>
      </c>
      <c r="P22" s="11" t="n">
        <f aca="false">MAX(0,N22-IF(AND($H$7=A22,N22&gt;0),MIN(N22,$B$9-C22),0)+O22-IF(N22-IF(AND($H$7=A22,N22&gt;0),MIN(N22,$B$9-C22),0)&gt;0,$G$7,0))</f>
        <v>16947.4990678815</v>
      </c>
    </row>
    <row r="23" customFormat="false" ht="15" hidden="false" customHeight="false" outlineLevel="0" collapsed="false">
      <c r="A23" s="4" t="n">
        <v>10</v>
      </c>
      <c r="B23" s="11" t="n">
        <f aca="false">$B$5</f>
        <v>11500</v>
      </c>
      <c r="C23" s="11" t="n">
        <f aca="false">G22</f>
        <v>13063.2060037079</v>
      </c>
      <c r="D23" s="11" t="n">
        <f aca="false">IF(AND($H$5=A23,H23&gt;0),MIN(H23,$B$9-C23),0)+IF(AND($H$6=A23,K23&gt;0),MIN(K23,$B$9-C23),0)+IF(AND($H$7=A23,N23&gt;0),MIN(N23,$B$9-C23),0)</f>
        <v>0</v>
      </c>
      <c r="E23" s="11" t="n">
        <f aca="false">MAX(0,C23+D23-(B23+IF(A23=1,$B$10,0))+$B$8*($B$6+IF(I23&gt;0,$G$5,0)+IF(L23&gt;0,$G$6,0)+IF(O23&gt;0,$G$7,0)))</f>
        <v>5741.45600370785</v>
      </c>
      <c r="F23" s="11" t="n">
        <f aca="false">E23*$B$7*30/365</f>
        <v>38.9317907100738</v>
      </c>
      <c r="G23" s="11" t="n">
        <f aca="false">MAX(0,C23+D23-(B23+IF(A23=1,$B$10,0))+$B$6+IF(I23&gt;0,$G$5,0)+IF(L23&gt;0,$G$6,0)+IF(O23&gt;0,$G$7,0)+F23)</f>
        <v>10887.1377944179</v>
      </c>
      <c r="H23" s="11" t="n">
        <f aca="false">J22</f>
        <v>0</v>
      </c>
      <c r="I23" s="11" t="n">
        <f aca="false">IF(H23-IF(AND($H$5=A23,H23&gt;0),MIN(H23,$B$9-C23),0)&gt;0,(H23-IF(AND($H$5=A23,H23&gt;0),MIN(H23,$B$9-C23),0))*$F$5/12,0)</f>
        <v>0</v>
      </c>
      <c r="J23" s="11" t="n">
        <f aca="false">MAX(0,H23-IF(AND($H$5=A23,H23&gt;0),MIN(H23,$B$9-C23),0)+I23-IF(H23-IF(AND($H$5=A23,H23&gt;0),MIN(H23,$B$9-C23),0)&gt;0,$G$5,0))</f>
        <v>0</v>
      </c>
      <c r="K23" s="11" t="n">
        <f aca="false">M22</f>
        <v>0</v>
      </c>
      <c r="L23" s="11" t="n">
        <f aca="false">IF(K23-IF(AND($H$6=A23,K23&gt;0),MIN(K23,$B$9-C23),0)&gt;0,(K23-IF(AND($H$6=A23,K23&gt;0),MIN(K23,$B$9-C23),0))*$F$6/12,0)</f>
        <v>0</v>
      </c>
      <c r="M23" s="11" t="n">
        <f aca="false">MAX(0,K23-IF(AND($H$6=A23,K23&gt;0),MIN(K23,$B$9-C23),0)+L23-IF(K23-IF(AND($H$6=A23,K23&gt;0),MIN(K23,$B$9-C23),0)&gt;0,$G$6,0))</f>
        <v>0</v>
      </c>
      <c r="N23" s="11" t="n">
        <f aca="false">P22</f>
        <v>16947.4990678815</v>
      </c>
      <c r="O23" s="11" t="n">
        <f aca="false">IF(N23-IF(AND($H$7=A23,N23&gt;0),MIN(N23,$B$9-C23),0)&gt;0,(N23-IF(AND($H$7=A23,N23&gt;0),MIN(N23,$B$9-C23),0))*$F$7/12,0)</f>
        <v>105.921869174259</v>
      </c>
      <c r="P23" s="11" t="n">
        <f aca="false">MAX(0,N23-IF(AND($H$7=A23,N23&gt;0),MIN(N23,$B$9-C23),0)+O23-IF(N23-IF(AND($H$7=A23,N23&gt;0),MIN(N23,$B$9-C23),0)&gt;0,$G$7,0))</f>
        <v>16368.4209370557</v>
      </c>
    </row>
    <row r="24" customFormat="false" ht="15" hidden="false" customHeight="false" outlineLevel="0" collapsed="false">
      <c r="A24" s="4" t="n">
        <v>11</v>
      </c>
      <c r="B24" s="11" t="n">
        <f aca="false">$B$5</f>
        <v>11500</v>
      </c>
      <c r="C24" s="11" t="n">
        <f aca="false">G23</f>
        <v>10887.1377944179</v>
      </c>
      <c r="D24" s="11" t="n">
        <f aca="false">IF(AND($H$5=A24,H24&gt;0),MIN(H24,$B$9-C24),0)+IF(AND($H$6=A24,K24&gt;0),MIN(K24,$B$9-C24),0)+IF(AND($H$7=A24,N24&gt;0),MIN(N24,$B$9-C24),0)</f>
        <v>0</v>
      </c>
      <c r="E24" s="11" t="n">
        <f aca="false">MAX(0,C24+D24-(B24+IF(A24=1,$B$10,0))+$B$8*($B$6+IF(I24&gt;0,$G$5,0)+IF(L24&gt;0,$G$6,0)+IF(O24&gt;0,$G$7,0)))</f>
        <v>3565.38779441792</v>
      </c>
      <c r="F24" s="11" t="n">
        <f aca="false">E24*$B$7*30/365</f>
        <v>24.176259701875</v>
      </c>
      <c r="G24" s="11" t="n">
        <f aca="false">MAX(0,C24+D24-(B24+IF(A24=1,$B$10,0))+$B$6+IF(I24&gt;0,$G$5,0)+IF(L24&gt;0,$G$6,0)+IF(O24&gt;0,$G$7,0)+F24)</f>
        <v>8696.3140541198</v>
      </c>
      <c r="H24" s="11" t="n">
        <f aca="false">J23</f>
        <v>0</v>
      </c>
      <c r="I24" s="11" t="n">
        <f aca="false">IF(H24-IF(AND($H$5=A24,H24&gt;0),MIN(H24,$B$9-C24),0)&gt;0,(H24-IF(AND($H$5=A24,H24&gt;0),MIN(H24,$B$9-C24),0))*$F$5/12,0)</f>
        <v>0</v>
      </c>
      <c r="J24" s="11" t="n">
        <f aca="false">MAX(0,H24-IF(AND($H$5=A24,H24&gt;0),MIN(H24,$B$9-C24),0)+I24-IF(H24-IF(AND($H$5=A24,H24&gt;0),MIN(H24,$B$9-C24),0)&gt;0,$G$5,0))</f>
        <v>0</v>
      </c>
      <c r="K24" s="11" t="n">
        <f aca="false">M23</f>
        <v>0</v>
      </c>
      <c r="L24" s="11" t="n">
        <f aca="false">IF(K24-IF(AND($H$6=A24,K24&gt;0),MIN(K24,$B$9-C24),0)&gt;0,(K24-IF(AND($H$6=A24,K24&gt;0),MIN(K24,$B$9-C24),0))*$F$6/12,0)</f>
        <v>0</v>
      </c>
      <c r="M24" s="11" t="n">
        <f aca="false">MAX(0,K24-IF(AND($H$6=A24,K24&gt;0),MIN(K24,$B$9-C24),0)+L24-IF(K24-IF(AND($H$6=A24,K24&gt;0),MIN(K24,$B$9-C24),0)&gt;0,$G$6,0))</f>
        <v>0</v>
      </c>
      <c r="N24" s="11" t="n">
        <f aca="false">P23</f>
        <v>16368.4209370557</v>
      </c>
      <c r="O24" s="11" t="n">
        <f aca="false">IF(N24-IF(AND($H$7=A24,N24&gt;0),MIN(N24,$B$9-C24),0)&gt;0,(N24-IF(AND($H$7=A24,N24&gt;0),MIN(N24,$B$9-C24),0))*$F$7/12,0)</f>
        <v>102.302630856598</v>
      </c>
      <c r="P24" s="11" t="n">
        <f aca="false">MAX(0,N24-IF(AND($H$7=A24,N24&gt;0),MIN(N24,$B$9-C24),0)+O24-IF(N24-IF(AND($H$7=A24,N24&gt;0),MIN(N24,$B$9-C24),0)&gt;0,$G$7,0))</f>
        <v>15785.7235679123</v>
      </c>
    </row>
    <row r="25" customFormat="false" ht="15" hidden="false" customHeight="false" outlineLevel="0" collapsed="false">
      <c r="A25" s="4" t="n">
        <v>12</v>
      </c>
      <c r="B25" s="11" t="n">
        <f aca="false">$B$5</f>
        <v>11500</v>
      </c>
      <c r="C25" s="11" t="n">
        <f aca="false">G24</f>
        <v>8696.3140541198</v>
      </c>
      <c r="D25" s="11" t="n">
        <f aca="false">IF(AND($H$5=A25,H25&gt;0),MIN(H25,$B$9-C25),0)+IF(AND($H$6=A25,K25&gt;0),MIN(K25,$B$9-C25),0)+IF(AND($H$7=A25,N25&gt;0),MIN(N25,$B$9-C25),0)</f>
        <v>0</v>
      </c>
      <c r="E25" s="11" t="n">
        <f aca="false">MAX(0,C25+D25-(B25+IF(A25=1,$B$10,0))+$B$8*($B$6+IF(I25&gt;0,$G$5,0)+IF(L25&gt;0,$G$6,0)+IF(O25&gt;0,$G$7,0)))</f>
        <v>1374.5640541198</v>
      </c>
      <c r="F25" s="11" t="n">
        <f aca="false">E25*$B$7*30/365</f>
        <v>9.32067406560686</v>
      </c>
      <c r="G25" s="11" t="n">
        <f aca="false">MAX(0,C25+D25-(B25+IF(A25=1,$B$10,0))+$B$6+IF(I25&gt;0,$G$5,0)+IF(L25&gt;0,$G$6,0)+IF(O25&gt;0,$G$7,0)+F25)</f>
        <v>6490.63472818541</v>
      </c>
      <c r="H25" s="11" t="n">
        <f aca="false">J24</f>
        <v>0</v>
      </c>
      <c r="I25" s="11" t="n">
        <f aca="false">IF(H25-IF(AND($H$5=A25,H25&gt;0),MIN(H25,$B$9-C25),0)&gt;0,(H25-IF(AND($H$5=A25,H25&gt;0),MIN(H25,$B$9-C25),0))*$F$5/12,0)</f>
        <v>0</v>
      </c>
      <c r="J25" s="11" t="n">
        <f aca="false">MAX(0,H25-IF(AND($H$5=A25,H25&gt;0),MIN(H25,$B$9-C25),0)+I25-IF(H25-IF(AND($H$5=A25,H25&gt;0),MIN(H25,$B$9-C25),0)&gt;0,$G$5,0))</f>
        <v>0</v>
      </c>
      <c r="K25" s="11" t="n">
        <f aca="false">M24</f>
        <v>0</v>
      </c>
      <c r="L25" s="11" t="n">
        <f aca="false">IF(K25-IF(AND($H$6=A25,K25&gt;0),MIN(K25,$B$9-C25),0)&gt;0,(K25-IF(AND($H$6=A25,K25&gt;0),MIN(K25,$B$9-C25),0))*$F$6/12,0)</f>
        <v>0</v>
      </c>
      <c r="M25" s="11" t="n">
        <f aca="false">MAX(0,K25-IF(AND($H$6=A25,K25&gt;0),MIN(K25,$B$9-C25),0)+L25-IF(K25-IF(AND($H$6=A25,K25&gt;0),MIN(K25,$B$9-C25),0)&gt;0,$G$6,0))</f>
        <v>0</v>
      </c>
      <c r="N25" s="11" t="n">
        <f aca="false">P24</f>
        <v>15785.7235679123</v>
      </c>
      <c r="O25" s="11" t="n">
        <f aca="false">IF(N25-IF(AND($H$7=A25,N25&gt;0),MIN(N25,$B$9-C25),0)&gt;0,(N25-IF(AND($H$7=A25,N25&gt;0),MIN(N25,$B$9-C25),0))*$F$7/12,0)</f>
        <v>98.660772299452</v>
      </c>
      <c r="P25" s="11" t="n">
        <f aca="false">MAX(0,N25-IF(AND($H$7=A25,N25&gt;0),MIN(N25,$B$9-C25),0)+O25-IF(N25-IF(AND($H$7=A25,N25&gt;0),MIN(N25,$B$9-C25),0)&gt;0,$G$7,0))</f>
        <v>15199.3843402118</v>
      </c>
    </row>
    <row r="26" customFormat="false" ht="15" hidden="false" customHeight="false" outlineLevel="0" collapsed="false">
      <c r="A26" s="4" t="n">
        <v>13</v>
      </c>
      <c r="B26" s="11" t="n">
        <f aca="false">$B$5</f>
        <v>11500</v>
      </c>
      <c r="C26" s="11" t="n">
        <f aca="false">G25</f>
        <v>6490.63472818541</v>
      </c>
      <c r="D26" s="11" t="n">
        <f aca="false">IF(AND($H$5=A26,H26&gt;0),MIN(H26,$B$9-C26),0)+IF(AND($H$6=A26,K26&gt;0),MIN(K26,$B$9-C26),0)+IF(AND($H$7=A26,N26&gt;0),MIN(N26,$B$9-C26),0)</f>
        <v>0</v>
      </c>
      <c r="E26" s="11" t="n">
        <f aca="false">MAX(0,C26+D26-(B26+IF(A26=1,$B$10,0))+$B$8*($B$6+IF(I26&gt;0,$G$5,0)+IF(L26&gt;0,$G$6,0)+IF(O26&gt;0,$G$7,0)))</f>
        <v>0</v>
      </c>
      <c r="F26" s="11" t="n">
        <f aca="false">E26*$B$7*30/365</f>
        <v>0</v>
      </c>
      <c r="G26" s="11" t="n">
        <f aca="false">MAX(0,C26+D26-(B26+IF(A26=1,$B$10,0))+$B$6+IF(I26&gt;0,$G$5,0)+IF(L26&gt;0,$G$6,0)+IF(O26&gt;0,$G$7,0)+F26)</f>
        <v>4275.63472818541</v>
      </c>
      <c r="H26" s="11" t="n">
        <f aca="false">J25</f>
        <v>0</v>
      </c>
      <c r="I26" s="11" t="n">
        <f aca="false">IF(H26-IF(AND($H$5=A26,H26&gt;0),MIN(H26,$B$9-C26),0)&gt;0,(H26-IF(AND($H$5=A26,H26&gt;0),MIN(H26,$B$9-C26),0))*$F$5/12,0)</f>
        <v>0</v>
      </c>
      <c r="J26" s="11" t="n">
        <f aca="false">MAX(0,H26-IF(AND($H$5=A26,H26&gt;0),MIN(H26,$B$9-C26),0)+I26-IF(H26-IF(AND($H$5=A26,H26&gt;0),MIN(H26,$B$9-C26),0)&gt;0,$G$5,0))</f>
        <v>0</v>
      </c>
      <c r="K26" s="11" t="n">
        <f aca="false">M25</f>
        <v>0</v>
      </c>
      <c r="L26" s="11" t="n">
        <f aca="false">IF(K26-IF(AND($H$6=A26,K26&gt;0),MIN(K26,$B$9-C26),0)&gt;0,(K26-IF(AND($H$6=A26,K26&gt;0),MIN(K26,$B$9-C26),0))*$F$6/12,0)</f>
        <v>0</v>
      </c>
      <c r="M26" s="11" t="n">
        <f aca="false">MAX(0,K26-IF(AND($H$6=A26,K26&gt;0),MIN(K26,$B$9-C26),0)+L26-IF(K26-IF(AND($H$6=A26,K26&gt;0),MIN(K26,$B$9-C26),0)&gt;0,$G$6,0))</f>
        <v>0</v>
      </c>
      <c r="N26" s="11" t="n">
        <f aca="false">P25</f>
        <v>15199.3843402118</v>
      </c>
      <c r="O26" s="11" t="n">
        <f aca="false">IF(N26-IF(AND($H$7=A26,N26&gt;0),MIN(N26,$B$9-C26),0)&gt;0,(N26-IF(AND($H$7=A26,N26&gt;0),MIN(N26,$B$9-C26),0))*$F$7/12,0)</f>
        <v>94.9961521263236</v>
      </c>
      <c r="P26" s="11" t="n">
        <f aca="false">MAX(0,N26-IF(AND($H$7=A26,N26&gt;0),MIN(N26,$B$9-C26),0)+O26-IF(N26-IF(AND($H$7=A26,N26&gt;0),MIN(N26,$B$9-C26),0)&gt;0,$G$7,0))</f>
        <v>14609.3804923381</v>
      </c>
    </row>
    <row r="27" customFormat="false" ht="15" hidden="false" customHeight="false" outlineLevel="0" collapsed="false">
      <c r="A27" s="4" t="n">
        <v>14</v>
      </c>
      <c r="B27" s="11" t="n">
        <f aca="false">$B$5</f>
        <v>11500</v>
      </c>
      <c r="C27" s="11" t="n">
        <f aca="false">G26</f>
        <v>4275.63472818541</v>
      </c>
      <c r="D27" s="11" t="n">
        <f aca="false">IF(AND($H$5=A27,H27&gt;0),MIN(H27,$B$9-C27),0)+IF(AND($H$6=A27,K27&gt;0),MIN(K27,$B$9-C27),0)+IF(AND($H$7=A27,N27&gt;0),MIN(N27,$B$9-C27),0)</f>
        <v>0</v>
      </c>
      <c r="E27" s="11" t="n">
        <f aca="false">MAX(0,C27+D27-(B27+IF(A27=1,$B$10,0))+$B$8*($B$6+IF(I27&gt;0,$G$5,0)+IF(L27&gt;0,$G$6,0)+IF(O27&gt;0,$G$7,0)))</f>
        <v>0</v>
      </c>
      <c r="F27" s="11" t="n">
        <f aca="false">E27*$B$7*30/365</f>
        <v>0</v>
      </c>
      <c r="G27" s="11" t="n">
        <f aca="false">MAX(0,C27+D27-(B27+IF(A27=1,$B$10,0))+$B$6+IF(I27&gt;0,$G$5,0)+IF(L27&gt;0,$G$6,0)+IF(O27&gt;0,$G$7,0)+F27)</f>
        <v>2060.63472818541</v>
      </c>
      <c r="H27" s="11" t="n">
        <f aca="false">J26</f>
        <v>0</v>
      </c>
      <c r="I27" s="11" t="n">
        <f aca="false">IF(H27-IF(AND($H$5=A27,H27&gt;0),MIN(H27,$B$9-C27),0)&gt;0,(H27-IF(AND($H$5=A27,H27&gt;0),MIN(H27,$B$9-C27),0))*$F$5/12,0)</f>
        <v>0</v>
      </c>
      <c r="J27" s="11" t="n">
        <f aca="false">MAX(0,H27-IF(AND($H$5=A27,H27&gt;0),MIN(H27,$B$9-C27),0)+I27-IF(H27-IF(AND($H$5=A27,H27&gt;0),MIN(H27,$B$9-C27),0)&gt;0,$G$5,0))</f>
        <v>0</v>
      </c>
      <c r="K27" s="11" t="n">
        <f aca="false">M26</f>
        <v>0</v>
      </c>
      <c r="L27" s="11" t="n">
        <f aca="false">IF(K27-IF(AND($H$6=A27,K27&gt;0),MIN(K27,$B$9-C27),0)&gt;0,(K27-IF(AND($H$6=A27,K27&gt;0),MIN(K27,$B$9-C27),0))*$F$6/12,0)</f>
        <v>0</v>
      </c>
      <c r="M27" s="11" t="n">
        <f aca="false">MAX(0,K27-IF(AND($H$6=A27,K27&gt;0),MIN(K27,$B$9-C27),0)+L27-IF(K27-IF(AND($H$6=A27,K27&gt;0),MIN(K27,$B$9-C27),0)&gt;0,$G$6,0))</f>
        <v>0</v>
      </c>
      <c r="N27" s="11" t="n">
        <f aca="false">P26</f>
        <v>14609.3804923381</v>
      </c>
      <c r="O27" s="11" t="n">
        <f aca="false">IF(N27-IF(AND($H$7=A27,N27&gt;0),MIN(N27,$B$9-C27),0)&gt;0,(N27-IF(AND($H$7=A27,N27&gt;0),MIN(N27,$B$9-C27),0))*$F$7/12,0)</f>
        <v>91.3086280771131</v>
      </c>
      <c r="P27" s="11" t="n">
        <f aca="false">MAX(0,N27-IF(AND($H$7=A27,N27&gt;0),MIN(N27,$B$9-C27),0)+O27-IF(N27-IF(AND($H$7=A27,N27&gt;0),MIN(N27,$B$9-C27),0)&gt;0,$G$7,0))</f>
        <v>14015.6891204152</v>
      </c>
    </row>
    <row r="28" customFormat="false" ht="15" hidden="false" customHeight="false" outlineLevel="0" collapsed="false">
      <c r="A28" s="4" t="n">
        <v>15</v>
      </c>
      <c r="B28" s="11" t="n">
        <f aca="false">$B$5</f>
        <v>11500</v>
      </c>
      <c r="C28" s="11" t="n">
        <f aca="false">G27</f>
        <v>2060.63472818541</v>
      </c>
      <c r="D28" s="11" t="n">
        <f aca="false">IF(AND($H$5=A28,H28&gt;0),MIN(H28,$B$9-C28),0)+IF(AND($H$6=A28,K28&gt;0),MIN(K28,$B$9-C28),0)+IF(AND($H$7=A28,N28&gt;0),MIN(N28,$B$9-C28),0)</f>
        <v>0</v>
      </c>
      <c r="E28" s="11" t="n">
        <f aca="false">MAX(0,C28+D28-(B28+IF(A28=1,$B$10,0))+$B$8*($B$6+IF(I28&gt;0,$G$5,0)+IF(L28&gt;0,$G$6,0)+IF(O28&gt;0,$G$7,0)))</f>
        <v>0</v>
      </c>
      <c r="F28" s="11" t="n">
        <f aca="false">E28*$B$7*30/365</f>
        <v>0</v>
      </c>
      <c r="G28" s="11" t="n">
        <f aca="false">MAX(0,C28+D28-(B28+IF(A28=1,$B$10,0))+$B$6+IF(I28&gt;0,$G$5,0)+IF(L28&gt;0,$G$6,0)+IF(O28&gt;0,$G$7,0)+F28)</f>
        <v>0</v>
      </c>
      <c r="H28" s="11" t="n">
        <f aca="false">J27</f>
        <v>0</v>
      </c>
      <c r="I28" s="11" t="n">
        <f aca="false">IF(H28-IF(AND($H$5=A28,H28&gt;0),MIN(H28,$B$9-C28),0)&gt;0,(H28-IF(AND($H$5=A28,H28&gt;0),MIN(H28,$B$9-C28),0))*$F$5/12,0)</f>
        <v>0</v>
      </c>
      <c r="J28" s="11" t="n">
        <f aca="false">MAX(0,H28-IF(AND($H$5=A28,H28&gt;0),MIN(H28,$B$9-C28),0)+I28-IF(H28-IF(AND($H$5=A28,H28&gt;0),MIN(H28,$B$9-C28),0)&gt;0,$G$5,0))</f>
        <v>0</v>
      </c>
      <c r="K28" s="11" t="n">
        <f aca="false">M27</f>
        <v>0</v>
      </c>
      <c r="L28" s="11" t="n">
        <f aca="false">IF(K28-IF(AND($H$6=A28,K28&gt;0),MIN(K28,$B$9-C28),0)&gt;0,(K28-IF(AND($H$6=A28,K28&gt;0),MIN(K28,$B$9-C28),0))*$F$6/12,0)</f>
        <v>0</v>
      </c>
      <c r="M28" s="11" t="n">
        <f aca="false">MAX(0,K28-IF(AND($H$6=A28,K28&gt;0),MIN(K28,$B$9-C28),0)+L28-IF(K28-IF(AND($H$6=A28,K28&gt;0),MIN(K28,$B$9-C28),0)&gt;0,$G$6,0))</f>
        <v>0</v>
      </c>
      <c r="N28" s="11" t="n">
        <f aca="false">P27</f>
        <v>14015.6891204152</v>
      </c>
      <c r="O28" s="11" t="n">
        <f aca="false">IF(N28-IF(AND($H$7=A28,N28&gt;0),MIN(N28,$B$9-C28),0)&gt;0,(N28-IF(AND($H$7=A28,N28&gt;0),MIN(N28,$B$9-C28),0))*$F$7/12,0)</f>
        <v>87.598057002595</v>
      </c>
      <c r="P28" s="11" t="n">
        <f aca="false">MAX(0,N28-IF(AND($H$7=A28,N28&gt;0),MIN(N28,$B$9-C28),0)+O28-IF(N28-IF(AND($H$7=A28,N28&gt;0),MIN(N28,$B$9-C28),0)&gt;0,$G$7,0))</f>
        <v>13418.2871774178</v>
      </c>
    </row>
    <row r="29" customFormat="false" ht="15" hidden="false" customHeight="false" outlineLevel="0" collapsed="false">
      <c r="A29" s="4" t="n">
        <v>16</v>
      </c>
      <c r="B29" s="11" t="n">
        <f aca="false">$B$5</f>
        <v>11500</v>
      </c>
      <c r="C29" s="11" t="n">
        <f aca="false">G28</f>
        <v>0</v>
      </c>
      <c r="D29" s="11" t="n">
        <f aca="false">IF(AND($H$5=A29,H29&gt;0),MIN(H29,$B$9-C29),0)+IF(AND($H$6=A29,K29&gt;0),MIN(K29,$B$9-C29),0)+IF(AND($H$7=A29,N29&gt;0),MIN(N29,$B$9-C29),0)</f>
        <v>13418.2871774178</v>
      </c>
      <c r="E29" s="11" t="n">
        <f aca="false">MAX(0,C29+D29-(B29+IF(A29=1,$B$10,0))+$B$8*($B$6+IF(I29&gt;0,$G$5,0)+IF(L29&gt;0,$G$6,0)+IF(O29&gt;0,$G$7,0)))</f>
        <v>5788.2871774178</v>
      </c>
      <c r="F29" s="11" t="n">
        <f aca="false">E29*$B$7*30/365</f>
        <v>39.2493445592029</v>
      </c>
      <c r="G29" s="11" t="n">
        <f aca="false">MAX(0,C29+D29-(B29+IF(A29=1,$B$10,0))+$B$6+IF(I29&gt;0,$G$5,0)+IF(L29&gt;0,$G$6,0)+IF(O29&gt;0,$G$7,0)+F29)</f>
        <v>10557.536521977</v>
      </c>
      <c r="H29" s="11" t="n">
        <f aca="false">J28</f>
        <v>0</v>
      </c>
      <c r="I29" s="11" t="n">
        <f aca="false">IF(H29-IF(AND($H$5=A29,H29&gt;0),MIN(H29,$B$9-C29),0)&gt;0,(H29-IF(AND($H$5=A29,H29&gt;0),MIN(H29,$B$9-C29),0))*$F$5/12,0)</f>
        <v>0</v>
      </c>
      <c r="J29" s="11" t="n">
        <f aca="false">MAX(0,H29-IF(AND($H$5=A29,H29&gt;0),MIN(H29,$B$9-C29),0)+I29-IF(H29-IF(AND($H$5=A29,H29&gt;0),MIN(H29,$B$9-C29),0)&gt;0,$G$5,0))</f>
        <v>0</v>
      </c>
      <c r="K29" s="11" t="n">
        <f aca="false">M28</f>
        <v>0</v>
      </c>
      <c r="L29" s="11" t="n">
        <f aca="false">IF(K29-IF(AND($H$6=A29,K29&gt;0),MIN(K29,$B$9-C29),0)&gt;0,(K29-IF(AND($H$6=A29,K29&gt;0),MIN(K29,$B$9-C29),0))*$F$6/12,0)</f>
        <v>0</v>
      </c>
      <c r="M29" s="11" t="n">
        <f aca="false">MAX(0,K29-IF(AND($H$6=A29,K29&gt;0),MIN(K29,$B$9-C29),0)+L29-IF(K29-IF(AND($H$6=A29,K29&gt;0),MIN(K29,$B$9-C29),0)&gt;0,$G$6,0))</f>
        <v>0</v>
      </c>
      <c r="N29" s="11" t="n">
        <f aca="false">P28</f>
        <v>13418.2871774178</v>
      </c>
      <c r="O29" s="11" t="n">
        <f aca="false">IF(N29-IF(AND($H$7=A29,N29&gt;0),MIN(N29,$B$9-C29),0)&gt;0,(N29-IF(AND($H$7=A29,N29&gt;0),MIN(N29,$B$9-C29),0))*$F$7/12,0)</f>
        <v>0</v>
      </c>
      <c r="P29" s="11" t="n">
        <f aca="false">MAX(0,N29-IF(AND($H$7=A29,N29&gt;0),MIN(N29,$B$9-C29),0)+O29-IF(N29-IF(AND($H$7=A29,N29&gt;0),MIN(N29,$B$9-C29),0)&gt;0,$G$7,0))</f>
        <v>0</v>
      </c>
    </row>
    <row r="30" customFormat="false" ht="15" hidden="false" customHeight="false" outlineLevel="0" collapsed="false">
      <c r="A30" s="4" t="n">
        <v>17</v>
      </c>
      <c r="B30" s="11" t="n">
        <f aca="false">$B$5</f>
        <v>11500</v>
      </c>
      <c r="C30" s="11" t="n">
        <f aca="false">G29</f>
        <v>10557.536521977</v>
      </c>
      <c r="D30" s="11" t="n">
        <f aca="false">IF(AND($H$5=A30,H30&gt;0),MIN(H30,$B$9-C30),0)+IF(AND($H$6=A30,K30&gt;0),MIN(K30,$B$9-C30),0)+IF(AND($H$7=A30,N30&gt;0),MIN(N30,$B$9-C30),0)</f>
        <v>0</v>
      </c>
      <c r="E30" s="11" t="n">
        <f aca="false">MAX(0,C30+D30-(B30+IF(A30=1,$B$10,0))+$B$8*($B$6+IF(I30&gt;0,$G$5,0)+IF(L30&gt;0,$G$6,0)+IF(O30&gt;0,$G$7,0)))</f>
        <v>2927.536521977</v>
      </c>
      <c r="F30" s="11" t="n">
        <f aca="false">E30*$B$7*30/365</f>
        <v>19.8511038134057</v>
      </c>
      <c r="G30" s="11" t="n">
        <f aca="false">MAX(0,C30+D30-(B30+IF(A30=1,$B$10,0))+$B$6+IF(I30&gt;0,$G$5,0)+IF(L30&gt;0,$G$6,0)+IF(O30&gt;0,$G$7,0)+F30)</f>
        <v>7677.38762579041</v>
      </c>
      <c r="H30" s="11" t="n">
        <f aca="false">J29</f>
        <v>0</v>
      </c>
      <c r="I30" s="11" t="n">
        <f aca="false">IF(H30-IF(AND($H$5=A30,H30&gt;0),MIN(H30,$B$9-C30),0)&gt;0,(H30-IF(AND($H$5=A30,H30&gt;0),MIN(H30,$B$9-C30),0))*$F$5/12,0)</f>
        <v>0</v>
      </c>
      <c r="J30" s="11" t="n">
        <f aca="false">MAX(0,H30-IF(AND($H$5=A30,H30&gt;0),MIN(H30,$B$9-C30),0)+I30-IF(H30-IF(AND($H$5=A30,H30&gt;0),MIN(H30,$B$9-C30),0)&gt;0,$G$5,0))</f>
        <v>0</v>
      </c>
      <c r="K30" s="11" t="n">
        <f aca="false">M29</f>
        <v>0</v>
      </c>
      <c r="L30" s="11" t="n">
        <f aca="false">IF(K30-IF(AND($H$6=A30,K30&gt;0),MIN(K30,$B$9-C30),0)&gt;0,(K30-IF(AND($H$6=A30,K30&gt;0),MIN(K30,$B$9-C30),0))*$F$6/12,0)</f>
        <v>0</v>
      </c>
      <c r="M30" s="11" t="n">
        <f aca="false">MAX(0,K30-IF(AND($H$6=A30,K30&gt;0),MIN(K30,$B$9-C30),0)+L30-IF(K30-IF(AND($H$6=A30,K30&gt;0),MIN(K30,$B$9-C30),0)&gt;0,$G$6,0))</f>
        <v>0</v>
      </c>
      <c r="N30" s="11" t="n">
        <f aca="false">P29</f>
        <v>0</v>
      </c>
      <c r="O30" s="11" t="n">
        <f aca="false">IF(N30-IF(AND($H$7=A30,N30&gt;0),MIN(N30,$B$9-C30),0)&gt;0,(N30-IF(AND($H$7=A30,N30&gt;0),MIN(N30,$B$9-C30),0))*$F$7/12,0)</f>
        <v>0</v>
      </c>
      <c r="P30" s="11" t="n">
        <f aca="false">MAX(0,N30-IF(AND($H$7=A30,N30&gt;0),MIN(N30,$B$9-C30),0)+O30-IF(N30-IF(AND($H$7=A30,N30&gt;0),MIN(N30,$B$9-C30),0)&gt;0,$G$7,0))</f>
        <v>0</v>
      </c>
    </row>
    <row r="31" customFormat="false" ht="15" hidden="false" customHeight="false" outlineLevel="0" collapsed="false">
      <c r="A31" s="4" t="n">
        <v>18</v>
      </c>
      <c r="B31" s="11" t="n">
        <f aca="false">$B$5</f>
        <v>11500</v>
      </c>
      <c r="C31" s="11" t="n">
        <f aca="false">G30</f>
        <v>7677.38762579041</v>
      </c>
      <c r="D31" s="11" t="n">
        <f aca="false">IF(AND($H$5=A31,H31&gt;0),MIN(H31,$B$9-C31),0)+IF(AND($H$6=A31,K31&gt;0),MIN(K31,$B$9-C31),0)+IF(AND($H$7=A31,N31&gt;0),MIN(N31,$B$9-C31),0)</f>
        <v>0</v>
      </c>
      <c r="E31" s="11" t="n">
        <f aca="false">MAX(0,C31+D31-(B31+IF(A31=1,$B$10,0))+$B$8*($B$6+IF(I31&gt;0,$G$5,0)+IF(L31&gt;0,$G$6,0)+IF(O31&gt;0,$G$7,0)))</f>
        <v>47.3876257904103</v>
      </c>
      <c r="F31" s="11" t="n">
        <f aca="false">E31*$B$7*30/365</f>
        <v>0.321327051592508</v>
      </c>
      <c r="G31" s="11" t="n">
        <f aca="false">MAX(0,C31+D31-(B31+IF(A31=1,$B$10,0))+$B$6+IF(I31&gt;0,$G$5,0)+IF(L31&gt;0,$G$6,0)+IF(O31&gt;0,$G$7,0)+F31)</f>
        <v>4777.708952842</v>
      </c>
      <c r="H31" s="11" t="n">
        <f aca="false">J30</f>
        <v>0</v>
      </c>
      <c r="I31" s="11" t="n">
        <f aca="false">IF(H31-IF(AND($H$5=A31,H31&gt;0),MIN(H31,$B$9-C31),0)&gt;0,(H31-IF(AND($H$5=A31,H31&gt;0),MIN(H31,$B$9-C31),0))*$F$5/12,0)</f>
        <v>0</v>
      </c>
      <c r="J31" s="11" t="n">
        <f aca="false">MAX(0,H31-IF(AND($H$5=A31,H31&gt;0),MIN(H31,$B$9-C31),0)+I31-IF(H31-IF(AND($H$5=A31,H31&gt;0),MIN(H31,$B$9-C31),0)&gt;0,$G$5,0))</f>
        <v>0</v>
      </c>
      <c r="K31" s="11" t="n">
        <f aca="false">M30</f>
        <v>0</v>
      </c>
      <c r="L31" s="11" t="n">
        <f aca="false">IF(K31-IF(AND($H$6=A31,K31&gt;0),MIN(K31,$B$9-C31),0)&gt;0,(K31-IF(AND($H$6=A31,K31&gt;0),MIN(K31,$B$9-C31),0))*$F$6/12,0)</f>
        <v>0</v>
      </c>
      <c r="M31" s="11" t="n">
        <f aca="false">MAX(0,K31-IF(AND($H$6=A31,K31&gt;0),MIN(K31,$B$9-C31),0)+L31-IF(K31-IF(AND($H$6=A31,K31&gt;0),MIN(K31,$B$9-C31),0)&gt;0,$G$6,0))</f>
        <v>0</v>
      </c>
      <c r="N31" s="11" t="n">
        <f aca="false">P30</f>
        <v>0</v>
      </c>
      <c r="O31" s="11" t="n">
        <f aca="false">IF(N31-IF(AND($H$7=A31,N31&gt;0),MIN(N31,$B$9-C31),0)&gt;0,(N31-IF(AND($H$7=A31,N31&gt;0),MIN(N31,$B$9-C31),0))*$F$7/12,0)</f>
        <v>0</v>
      </c>
      <c r="P31" s="11" t="n">
        <f aca="false">MAX(0,N31-IF(AND($H$7=A31,N31&gt;0),MIN(N31,$B$9-C31),0)+O31-IF(N31-IF(AND($H$7=A31,N31&gt;0),MIN(N31,$B$9-C31),0)&gt;0,$G$7,0))</f>
        <v>0</v>
      </c>
    </row>
    <row r="32" customFormat="false" ht="15" hidden="false" customHeight="false" outlineLevel="0" collapsed="false">
      <c r="A32" s="4" t="n">
        <v>19</v>
      </c>
      <c r="B32" s="11" t="n">
        <f aca="false">$B$5</f>
        <v>11500</v>
      </c>
      <c r="C32" s="11" t="n">
        <f aca="false">G31</f>
        <v>4777.708952842</v>
      </c>
      <c r="D32" s="11" t="n">
        <f aca="false">IF(AND($H$5=A32,H32&gt;0),MIN(H32,$B$9-C32),0)+IF(AND($H$6=A32,K32&gt;0),MIN(K32,$B$9-C32),0)+IF(AND($H$7=A32,N32&gt;0),MIN(N32,$B$9-C32),0)</f>
        <v>0</v>
      </c>
      <c r="E32" s="11" t="n">
        <f aca="false">MAX(0,C32+D32-(B32+IF(A32=1,$B$10,0))+$B$8*($B$6+IF(I32&gt;0,$G$5,0)+IF(L32&gt;0,$G$6,0)+IF(O32&gt;0,$G$7,0)))</f>
        <v>0</v>
      </c>
      <c r="F32" s="11" t="n">
        <f aca="false">E32*$B$7*30/365</f>
        <v>0</v>
      </c>
      <c r="G32" s="11" t="n">
        <f aca="false">MAX(0,C32+D32-(B32+IF(A32=1,$B$10,0))+$B$6+IF(I32&gt;0,$G$5,0)+IF(L32&gt;0,$G$6,0)+IF(O32&gt;0,$G$7,0)+F32)</f>
        <v>1877.708952842</v>
      </c>
      <c r="H32" s="11" t="n">
        <f aca="false">J31</f>
        <v>0</v>
      </c>
      <c r="I32" s="11" t="n">
        <f aca="false">IF(H32-IF(AND($H$5=A32,H32&gt;0),MIN(H32,$B$9-C32),0)&gt;0,(H32-IF(AND($H$5=A32,H32&gt;0),MIN(H32,$B$9-C32),0))*$F$5/12,0)</f>
        <v>0</v>
      </c>
      <c r="J32" s="11" t="n">
        <f aca="false">MAX(0,H32-IF(AND($H$5=A32,H32&gt;0),MIN(H32,$B$9-C32),0)+I32-IF(H32-IF(AND($H$5=A32,H32&gt;0),MIN(H32,$B$9-C32),0)&gt;0,$G$5,0))</f>
        <v>0</v>
      </c>
      <c r="K32" s="11" t="n">
        <f aca="false">M31</f>
        <v>0</v>
      </c>
      <c r="L32" s="11" t="n">
        <f aca="false">IF(K32-IF(AND($H$6=A32,K32&gt;0),MIN(K32,$B$9-C32),0)&gt;0,(K32-IF(AND($H$6=A32,K32&gt;0),MIN(K32,$B$9-C32),0))*$F$6/12,0)</f>
        <v>0</v>
      </c>
      <c r="M32" s="11" t="n">
        <f aca="false">MAX(0,K32-IF(AND($H$6=A32,K32&gt;0),MIN(K32,$B$9-C32),0)+L32-IF(K32-IF(AND($H$6=A32,K32&gt;0),MIN(K32,$B$9-C32),0)&gt;0,$G$6,0))</f>
        <v>0</v>
      </c>
      <c r="N32" s="11" t="n">
        <f aca="false">P31</f>
        <v>0</v>
      </c>
      <c r="O32" s="11" t="n">
        <f aca="false">IF(N32-IF(AND($H$7=A32,N32&gt;0),MIN(N32,$B$9-C32),0)&gt;0,(N32-IF(AND($H$7=A32,N32&gt;0),MIN(N32,$B$9-C32),0))*$F$7/12,0)</f>
        <v>0</v>
      </c>
      <c r="P32" s="11" t="n">
        <f aca="false">MAX(0,N32-IF(AND($H$7=A32,N32&gt;0),MIN(N32,$B$9-C32),0)+O32-IF(N32-IF(AND($H$7=A32,N32&gt;0),MIN(N32,$B$9-C32),0)&gt;0,$G$7,0))</f>
        <v>0</v>
      </c>
    </row>
    <row r="33" customFormat="false" ht="15" hidden="false" customHeight="false" outlineLevel="0" collapsed="false">
      <c r="A33" s="4" t="n">
        <v>20</v>
      </c>
      <c r="B33" s="11" t="n">
        <f aca="false">$B$5</f>
        <v>11500</v>
      </c>
      <c r="C33" s="11" t="n">
        <f aca="false">G32</f>
        <v>1877.708952842</v>
      </c>
      <c r="D33" s="11" t="n">
        <f aca="false">IF(AND($H$5=A33,H33&gt;0),MIN(H33,$B$9-C33),0)+IF(AND($H$6=A33,K33&gt;0),MIN(K33,$B$9-C33),0)+IF(AND($H$7=A33,N33&gt;0),MIN(N33,$B$9-C33),0)</f>
        <v>0</v>
      </c>
      <c r="E33" s="11" t="n">
        <f aca="false">MAX(0,C33+D33-(B33+IF(A33=1,$B$10,0))+$B$8*($B$6+IF(I33&gt;0,$G$5,0)+IF(L33&gt;0,$G$6,0)+IF(O33&gt;0,$G$7,0)))</f>
        <v>0</v>
      </c>
      <c r="F33" s="11" t="n">
        <f aca="false">E33*$B$7*30/365</f>
        <v>0</v>
      </c>
      <c r="G33" s="11" t="n">
        <f aca="false">MAX(0,C33+D33-(B33+IF(A33=1,$B$10,0))+$B$6+IF(I33&gt;0,$G$5,0)+IF(L33&gt;0,$G$6,0)+IF(O33&gt;0,$G$7,0)+F33)</f>
        <v>0</v>
      </c>
      <c r="H33" s="11" t="n">
        <f aca="false">J32</f>
        <v>0</v>
      </c>
      <c r="I33" s="11" t="n">
        <f aca="false">IF(H33-IF(AND($H$5=A33,H33&gt;0),MIN(H33,$B$9-C33),0)&gt;0,(H33-IF(AND($H$5=A33,H33&gt;0),MIN(H33,$B$9-C33),0))*$F$5/12,0)</f>
        <v>0</v>
      </c>
      <c r="J33" s="11" t="n">
        <f aca="false">MAX(0,H33-IF(AND($H$5=A33,H33&gt;0),MIN(H33,$B$9-C33),0)+I33-IF(H33-IF(AND($H$5=A33,H33&gt;0),MIN(H33,$B$9-C33),0)&gt;0,$G$5,0))</f>
        <v>0</v>
      </c>
      <c r="K33" s="11" t="n">
        <f aca="false">M32</f>
        <v>0</v>
      </c>
      <c r="L33" s="11" t="n">
        <f aca="false">IF(K33-IF(AND($H$6=A33,K33&gt;0),MIN(K33,$B$9-C33),0)&gt;0,(K33-IF(AND($H$6=A33,K33&gt;0),MIN(K33,$B$9-C33),0))*$F$6/12,0)</f>
        <v>0</v>
      </c>
      <c r="M33" s="11" t="n">
        <f aca="false">MAX(0,K33-IF(AND($H$6=A33,K33&gt;0),MIN(K33,$B$9-C33),0)+L33-IF(K33-IF(AND($H$6=A33,K33&gt;0),MIN(K33,$B$9-C33),0)&gt;0,$G$6,0))</f>
        <v>0</v>
      </c>
      <c r="N33" s="11" t="n">
        <f aca="false">P32</f>
        <v>0</v>
      </c>
      <c r="O33" s="11" t="n">
        <f aca="false">IF(N33-IF(AND($H$7=A33,N33&gt;0),MIN(N33,$B$9-C33),0)&gt;0,(N33-IF(AND($H$7=A33,N33&gt;0),MIN(N33,$B$9-C33),0))*$F$7/12,0)</f>
        <v>0</v>
      </c>
      <c r="P33" s="11" t="n">
        <f aca="false">MAX(0,N33-IF(AND($H$7=A33,N33&gt;0),MIN(N33,$B$9-C33),0)+O33-IF(N33-IF(AND($H$7=A33,N33&gt;0),MIN(N33,$B$9-C33),0)&gt;0,$G$7,0))</f>
        <v>0</v>
      </c>
    </row>
    <row r="34" customFormat="false" ht="15" hidden="false" customHeight="false" outlineLevel="0" collapsed="false">
      <c r="A34" s="4" t="n">
        <v>21</v>
      </c>
      <c r="B34" s="11" t="n">
        <f aca="false">$B$5</f>
        <v>11500</v>
      </c>
      <c r="C34" s="11" t="n">
        <f aca="false">G33</f>
        <v>0</v>
      </c>
      <c r="D34" s="11" t="n">
        <f aca="false">IF(AND($H$5=A34,H34&gt;0),MIN(H34,$B$9-C34),0)+IF(AND($H$6=A34,K34&gt;0),MIN(K34,$B$9-C34),0)+IF(AND($H$7=A34,N34&gt;0),MIN(N34,$B$9-C34),0)</f>
        <v>0</v>
      </c>
      <c r="E34" s="11" t="n">
        <f aca="false">MAX(0,C34+D34-(B34+IF(A34=1,$B$10,0))+$B$8*($B$6+IF(I34&gt;0,$G$5,0)+IF(L34&gt;0,$G$6,0)+IF(O34&gt;0,$G$7,0)))</f>
        <v>0</v>
      </c>
      <c r="F34" s="11" t="n">
        <f aca="false">E34*$B$7*30/365</f>
        <v>0</v>
      </c>
      <c r="G34" s="11" t="n">
        <f aca="false">MAX(0,C34+D34-(B34+IF(A34=1,$B$10,0))+$B$6+IF(I34&gt;0,$G$5,0)+IF(L34&gt;0,$G$6,0)+IF(O34&gt;0,$G$7,0)+F34)</f>
        <v>0</v>
      </c>
      <c r="H34" s="11" t="n">
        <f aca="false">J33</f>
        <v>0</v>
      </c>
      <c r="I34" s="11" t="n">
        <f aca="false">IF(H34-IF(AND($H$5=A34,H34&gt;0),MIN(H34,$B$9-C34),0)&gt;0,(H34-IF(AND($H$5=A34,H34&gt;0),MIN(H34,$B$9-C34),0))*$F$5/12,0)</f>
        <v>0</v>
      </c>
      <c r="J34" s="11" t="n">
        <f aca="false">MAX(0,H34-IF(AND($H$5=A34,H34&gt;0),MIN(H34,$B$9-C34),0)+I34-IF(H34-IF(AND($H$5=A34,H34&gt;0),MIN(H34,$B$9-C34),0)&gt;0,$G$5,0))</f>
        <v>0</v>
      </c>
      <c r="K34" s="11" t="n">
        <f aca="false">M33</f>
        <v>0</v>
      </c>
      <c r="L34" s="11" t="n">
        <f aca="false">IF(K34-IF(AND($H$6=A34,K34&gt;0),MIN(K34,$B$9-C34),0)&gt;0,(K34-IF(AND($H$6=A34,K34&gt;0),MIN(K34,$B$9-C34),0))*$F$6/12,0)</f>
        <v>0</v>
      </c>
      <c r="M34" s="11" t="n">
        <f aca="false">MAX(0,K34-IF(AND($H$6=A34,K34&gt;0),MIN(K34,$B$9-C34),0)+L34-IF(K34-IF(AND($H$6=A34,K34&gt;0),MIN(K34,$B$9-C34),0)&gt;0,$G$6,0))</f>
        <v>0</v>
      </c>
      <c r="N34" s="11" t="n">
        <f aca="false">P33</f>
        <v>0</v>
      </c>
      <c r="O34" s="11" t="n">
        <f aca="false">IF(N34-IF(AND($H$7=A34,N34&gt;0),MIN(N34,$B$9-C34),0)&gt;0,(N34-IF(AND($H$7=A34,N34&gt;0),MIN(N34,$B$9-C34),0))*$F$7/12,0)</f>
        <v>0</v>
      </c>
      <c r="P34" s="11" t="n">
        <f aca="false">MAX(0,N34-IF(AND($H$7=A34,N34&gt;0),MIN(N34,$B$9-C34),0)+O34-IF(N34-IF(AND($H$7=A34,N34&gt;0),MIN(N34,$B$9-C34),0)&gt;0,$G$7,0))</f>
        <v>0</v>
      </c>
    </row>
    <row r="35" customFormat="false" ht="15" hidden="false" customHeight="false" outlineLevel="0" collapsed="false">
      <c r="A35" s="4" t="n">
        <v>22</v>
      </c>
      <c r="B35" s="11" t="n">
        <f aca="false">$B$5</f>
        <v>11500</v>
      </c>
      <c r="C35" s="11" t="n">
        <f aca="false">G34</f>
        <v>0</v>
      </c>
      <c r="D35" s="11" t="n">
        <f aca="false">IF(AND($H$5=A35,H35&gt;0),MIN(H35,$B$9-C35),0)+IF(AND($H$6=A35,K35&gt;0),MIN(K35,$B$9-C35),0)+IF(AND($H$7=A35,N35&gt;0),MIN(N35,$B$9-C35),0)</f>
        <v>0</v>
      </c>
      <c r="E35" s="11" t="n">
        <f aca="false">MAX(0,C35+D35-(B35+IF(A35=1,$B$10,0))+$B$8*($B$6+IF(I35&gt;0,$G$5,0)+IF(L35&gt;0,$G$6,0)+IF(O35&gt;0,$G$7,0)))</f>
        <v>0</v>
      </c>
      <c r="F35" s="11" t="n">
        <f aca="false">E35*$B$7*30/365</f>
        <v>0</v>
      </c>
      <c r="G35" s="11" t="n">
        <f aca="false">MAX(0,C35+D35-(B35+IF(A35=1,$B$10,0))+$B$6+IF(I35&gt;0,$G$5,0)+IF(L35&gt;0,$G$6,0)+IF(O35&gt;0,$G$7,0)+F35)</f>
        <v>0</v>
      </c>
      <c r="H35" s="11" t="n">
        <f aca="false">J34</f>
        <v>0</v>
      </c>
      <c r="I35" s="11" t="n">
        <f aca="false">IF(H35-IF(AND($H$5=A35,H35&gt;0),MIN(H35,$B$9-C35),0)&gt;0,(H35-IF(AND($H$5=A35,H35&gt;0),MIN(H35,$B$9-C35),0))*$F$5/12,0)</f>
        <v>0</v>
      </c>
      <c r="J35" s="11" t="n">
        <f aca="false">MAX(0,H35-IF(AND($H$5=A35,H35&gt;0),MIN(H35,$B$9-C35),0)+I35-IF(H35-IF(AND($H$5=A35,H35&gt;0),MIN(H35,$B$9-C35),0)&gt;0,$G$5,0))</f>
        <v>0</v>
      </c>
      <c r="K35" s="11" t="n">
        <f aca="false">M34</f>
        <v>0</v>
      </c>
      <c r="L35" s="11" t="n">
        <f aca="false">IF(K35-IF(AND($H$6=A35,K35&gt;0),MIN(K35,$B$9-C35),0)&gt;0,(K35-IF(AND($H$6=A35,K35&gt;0),MIN(K35,$B$9-C35),0))*$F$6/12,0)</f>
        <v>0</v>
      </c>
      <c r="M35" s="11" t="n">
        <f aca="false">MAX(0,K35-IF(AND($H$6=A35,K35&gt;0),MIN(K35,$B$9-C35),0)+L35-IF(K35-IF(AND($H$6=A35,K35&gt;0),MIN(K35,$B$9-C35),0)&gt;0,$G$6,0))</f>
        <v>0</v>
      </c>
      <c r="N35" s="11" t="n">
        <f aca="false">P34</f>
        <v>0</v>
      </c>
      <c r="O35" s="11" t="n">
        <f aca="false">IF(N35-IF(AND($H$7=A35,N35&gt;0),MIN(N35,$B$9-C35),0)&gt;0,(N35-IF(AND($H$7=A35,N35&gt;0),MIN(N35,$B$9-C35),0))*$F$7/12,0)</f>
        <v>0</v>
      </c>
      <c r="P35" s="11" t="n">
        <f aca="false">MAX(0,N35-IF(AND($H$7=A35,N35&gt;0),MIN(N35,$B$9-C35),0)+O35-IF(N35-IF(AND($H$7=A35,N35&gt;0),MIN(N35,$B$9-C35),0)&gt;0,$G$7,0))</f>
        <v>0</v>
      </c>
    </row>
    <row r="36" customFormat="false" ht="15" hidden="false" customHeight="false" outlineLevel="0" collapsed="false">
      <c r="A36" s="4" t="n">
        <v>23</v>
      </c>
      <c r="B36" s="11" t="n">
        <f aca="false">$B$5</f>
        <v>11500</v>
      </c>
      <c r="C36" s="11" t="n">
        <f aca="false">G35</f>
        <v>0</v>
      </c>
      <c r="D36" s="11" t="n">
        <f aca="false">IF(AND($H$5=A36,H36&gt;0),MIN(H36,$B$9-C36),0)+IF(AND($H$6=A36,K36&gt;0),MIN(K36,$B$9-C36),0)+IF(AND($H$7=A36,N36&gt;0),MIN(N36,$B$9-C36),0)</f>
        <v>0</v>
      </c>
      <c r="E36" s="11" t="n">
        <f aca="false">MAX(0,C36+D36-(B36+IF(A36=1,$B$10,0))+$B$8*($B$6+IF(I36&gt;0,$G$5,0)+IF(L36&gt;0,$G$6,0)+IF(O36&gt;0,$G$7,0)))</f>
        <v>0</v>
      </c>
      <c r="F36" s="11" t="n">
        <f aca="false">E36*$B$7*30/365</f>
        <v>0</v>
      </c>
      <c r="G36" s="11" t="n">
        <f aca="false">MAX(0,C36+D36-(B36+IF(A36=1,$B$10,0))+$B$6+IF(I36&gt;0,$G$5,0)+IF(L36&gt;0,$G$6,0)+IF(O36&gt;0,$G$7,0)+F36)</f>
        <v>0</v>
      </c>
      <c r="H36" s="11" t="n">
        <f aca="false">J35</f>
        <v>0</v>
      </c>
      <c r="I36" s="11" t="n">
        <f aca="false">IF(H36-IF(AND($H$5=A36,H36&gt;0),MIN(H36,$B$9-C36),0)&gt;0,(H36-IF(AND($H$5=A36,H36&gt;0),MIN(H36,$B$9-C36),0))*$F$5/12,0)</f>
        <v>0</v>
      </c>
      <c r="J36" s="11" t="n">
        <f aca="false">MAX(0,H36-IF(AND($H$5=A36,H36&gt;0),MIN(H36,$B$9-C36),0)+I36-IF(H36-IF(AND($H$5=A36,H36&gt;0),MIN(H36,$B$9-C36),0)&gt;0,$G$5,0))</f>
        <v>0</v>
      </c>
      <c r="K36" s="11" t="n">
        <f aca="false">M35</f>
        <v>0</v>
      </c>
      <c r="L36" s="11" t="n">
        <f aca="false">IF(K36-IF(AND($H$6=A36,K36&gt;0),MIN(K36,$B$9-C36),0)&gt;0,(K36-IF(AND($H$6=A36,K36&gt;0),MIN(K36,$B$9-C36),0))*$F$6/12,0)</f>
        <v>0</v>
      </c>
      <c r="M36" s="11" t="n">
        <f aca="false">MAX(0,K36-IF(AND($H$6=A36,K36&gt;0),MIN(K36,$B$9-C36),0)+L36-IF(K36-IF(AND($H$6=A36,K36&gt;0),MIN(K36,$B$9-C36),0)&gt;0,$G$6,0))</f>
        <v>0</v>
      </c>
      <c r="N36" s="11" t="n">
        <f aca="false">P35</f>
        <v>0</v>
      </c>
      <c r="O36" s="11" t="n">
        <f aca="false">IF(N36-IF(AND($H$7=A36,N36&gt;0),MIN(N36,$B$9-C36),0)&gt;0,(N36-IF(AND($H$7=A36,N36&gt;0),MIN(N36,$B$9-C36),0))*$F$7/12,0)</f>
        <v>0</v>
      </c>
      <c r="P36" s="11" t="n">
        <f aca="false">MAX(0,N36-IF(AND($H$7=A36,N36&gt;0),MIN(N36,$B$9-C36),0)+O36-IF(N36-IF(AND($H$7=A36,N36&gt;0),MIN(N36,$B$9-C36),0)&gt;0,$G$7,0))</f>
        <v>0</v>
      </c>
    </row>
    <row r="37" customFormat="false" ht="15" hidden="false" customHeight="false" outlineLevel="0" collapsed="false">
      <c r="A37" s="4" t="n">
        <v>24</v>
      </c>
      <c r="B37" s="11" t="n">
        <f aca="false">$B$5</f>
        <v>11500</v>
      </c>
      <c r="C37" s="11" t="n">
        <f aca="false">G36</f>
        <v>0</v>
      </c>
      <c r="D37" s="11" t="n">
        <f aca="false">IF(AND($H$5=A37,H37&gt;0),MIN(H37,$B$9-C37),0)+IF(AND($H$6=A37,K37&gt;0),MIN(K37,$B$9-C37),0)+IF(AND($H$7=A37,N37&gt;0),MIN(N37,$B$9-C37),0)</f>
        <v>0</v>
      </c>
      <c r="E37" s="11" t="n">
        <f aca="false">MAX(0,C37+D37-(B37+IF(A37=1,$B$10,0))+$B$8*($B$6+IF(I37&gt;0,$G$5,0)+IF(L37&gt;0,$G$6,0)+IF(O37&gt;0,$G$7,0)))</f>
        <v>0</v>
      </c>
      <c r="F37" s="11" t="n">
        <f aca="false">E37*$B$7*30/365</f>
        <v>0</v>
      </c>
      <c r="G37" s="11" t="n">
        <f aca="false">MAX(0,C37+D37-(B37+IF(A37=1,$B$10,0))+$B$6+IF(I37&gt;0,$G$5,0)+IF(L37&gt;0,$G$6,0)+IF(O37&gt;0,$G$7,0)+F37)</f>
        <v>0</v>
      </c>
      <c r="H37" s="11" t="n">
        <f aca="false">J36</f>
        <v>0</v>
      </c>
      <c r="I37" s="11" t="n">
        <f aca="false">IF(H37-IF(AND($H$5=A37,H37&gt;0),MIN(H37,$B$9-C37),0)&gt;0,(H37-IF(AND($H$5=A37,H37&gt;0),MIN(H37,$B$9-C37),0))*$F$5/12,0)</f>
        <v>0</v>
      </c>
      <c r="J37" s="11" t="n">
        <f aca="false">MAX(0,H37-IF(AND($H$5=A37,H37&gt;0),MIN(H37,$B$9-C37),0)+I37-IF(H37-IF(AND($H$5=A37,H37&gt;0),MIN(H37,$B$9-C37),0)&gt;0,$G$5,0))</f>
        <v>0</v>
      </c>
      <c r="K37" s="11" t="n">
        <f aca="false">M36</f>
        <v>0</v>
      </c>
      <c r="L37" s="11" t="n">
        <f aca="false">IF(K37-IF(AND($H$6=A37,K37&gt;0),MIN(K37,$B$9-C37),0)&gt;0,(K37-IF(AND($H$6=A37,K37&gt;0),MIN(K37,$B$9-C37),0))*$F$6/12,0)</f>
        <v>0</v>
      </c>
      <c r="M37" s="11" t="n">
        <f aca="false">MAX(0,K37-IF(AND($H$6=A37,K37&gt;0),MIN(K37,$B$9-C37),0)+L37-IF(K37-IF(AND($H$6=A37,K37&gt;0),MIN(K37,$B$9-C37),0)&gt;0,$G$6,0))</f>
        <v>0</v>
      </c>
      <c r="N37" s="11" t="n">
        <f aca="false">P36</f>
        <v>0</v>
      </c>
      <c r="O37" s="11" t="n">
        <f aca="false">IF(N37-IF(AND($H$7=A37,N37&gt;0),MIN(N37,$B$9-C37),0)&gt;0,(N37-IF(AND($H$7=A37,N37&gt;0),MIN(N37,$B$9-C37),0))*$F$7/12,0)</f>
        <v>0</v>
      </c>
      <c r="P37" s="11" t="n">
        <f aca="false">MAX(0,N37-IF(AND($H$7=A37,N37&gt;0),MIN(N37,$B$9-C37),0)+O37-IF(N37-IF(AND($H$7=A37,N37&gt;0),MIN(N37,$B$9-C37),0)&gt;0,$G$7,0))</f>
        <v>0</v>
      </c>
    </row>
    <row r="39" customFormat="false" ht="15" hidden="false" customHeight="false" outlineLevel="0" collapsed="false">
      <c r="A39" s="6" t="s">
        <v>42</v>
      </c>
      <c r="F39" s="12" t="n">
        <f aca="false">SUM(F14:F37)+SUM(I14:I37)+SUM(L14:L37)+SUM(O14:O37)</f>
        <v>2823.34368102741</v>
      </c>
    </row>
    <row r="40" customFormat="false" ht="15" hidden="false" customHeight="false" outlineLevel="0" collapsed="false">
      <c r="A40" s="6" t="s">
        <v>43</v>
      </c>
      <c r="F40" s="12" t="n">
        <f aca="false">G37+J37+M37+P37</f>
        <v>0</v>
      </c>
    </row>
    <row r="41" customFormat="false" ht="15" hidden="false" customHeight="false" outlineLevel="0" collapsed="false">
      <c r="A41" s="6" t="s">
        <v>44</v>
      </c>
      <c r="F41" s="12" t="n">
        <f aca="false">$B$9-MAX(G14:G37)</f>
        <v>50047.6611815068</v>
      </c>
    </row>
    <row r="44" customFormat="false" ht="15" hidden="false" customHeight="false" outlineLevel="0" collapsed="false">
      <c r="A44" s="6" t="s">
        <v>45</v>
      </c>
    </row>
    <row r="45" customFormat="false" ht="15" hidden="false" customHeight="false" outlineLevel="0" collapsed="false">
      <c r="A45" s="3" t="s">
        <v>32</v>
      </c>
      <c r="B45" s="3" t="s">
        <v>33</v>
      </c>
      <c r="C45" s="3" t="s">
        <v>46</v>
      </c>
      <c r="D45" s="3" t="s">
        <v>47</v>
      </c>
      <c r="E45" s="3" t="s">
        <v>48</v>
      </c>
      <c r="F45" s="3" t="s">
        <v>68</v>
      </c>
      <c r="G45" s="3" t="s">
        <v>69</v>
      </c>
      <c r="H45" s="3" t="s">
        <v>70</v>
      </c>
      <c r="I45" s="3" t="s">
        <v>71</v>
      </c>
      <c r="J45" s="3" t="s">
        <v>72</v>
      </c>
      <c r="K45" s="3" t="s">
        <v>73</v>
      </c>
      <c r="L45" s="3" t="s">
        <v>74</v>
      </c>
      <c r="M45" s="3" t="s">
        <v>75</v>
      </c>
      <c r="N45" s="3" t="s">
        <v>76</v>
      </c>
    </row>
    <row r="46" customFormat="false" ht="15" hidden="false" customHeight="false" outlineLevel="0" collapsed="false">
      <c r="A46" s="4" t="n">
        <v>1</v>
      </c>
      <c r="B46" s="11" t="n">
        <f aca="false">$B$5</f>
        <v>11500</v>
      </c>
      <c r="C46" s="11" t="n">
        <f aca="false">IF(F46&gt;0,MIN($G$5,F46+G46),0)+IF(I46&gt;0,MIN($G$6,I46+J46),0)+IF(L46&gt;0,MIN($G$7,L46+M46),0)</f>
        <v>1695</v>
      </c>
      <c r="D46" s="11" t="n">
        <f aca="false">MAX(0,$B$10+B46-$B$6-C46)</f>
        <v>1205</v>
      </c>
      <c r="E46" s="11" t="n">
        <f aca="false">MAX(0,-($B$10+B46-$B$6-C46))</f>
        <v>0</v>
      </c>
      <c r="F46" s="11" t="n">
        <f aca="false">$E$5</f>
        <v>14000</v>
      </c>
      <c r="G46" s="11" t="n">
        <f aca="false">IF(F46&gt;0,F46*$F$5/12,0)</f>
        <v>280</v>
      </c>
      <c r="H46" s="11" t="n">
        <f aca="false">MAX(0,F46+G46-IF(F46&gt;0,MIN($G$5,F46+G46),0))+E46</f>
        <v>13860</v>
      </c>
      <c r="I46" s="11" t="n">
        <f aca="false">$E$6</f>
        <v>18000</v>
      </c>
      <c r="J46" s="11" t="n">
        <f aca="false">IF(I46&gt;0,I46*$F$6/12,0)</f>
        <v>165</v>
      </c>
      <c r="K46" s="11" t="n">
        <f aca="false">MAX(0,I46+J46-IF(I46&gt;0,MIN($G$6,I46+J46),0))</f>
        <v>17575</v>
      </c>
      <c r="L46" s="11" t="n">
        <f aca="false">$E$7</f>
        <v>22000</v>
      </c>
      <c r="M46" s="11" t="n">
        <f aca="false">IF(L46&gt;0,L46*$F$7/12,0)</f>
        <v>137.5</v>
      </c>
      <c r="N46" s="11" t="n">
        <f aca="false">MAX(0,L46+M46-IF(L46&gt;0,MIN($G$7,L46+M46),0))</f>
        <v>21452.5</v>
      </c>
    </row>
    <row r="47" customFormat="false" ht="15" hidden="false" customHeight="false" outlineLevel="0" collapsed="false">
      <c r="A47" s="4" t="n">
        <v>2</v>
      </c>
      <c r="B47" s="11" t="n">
        <f aca="false">$B$5</f>
        <v>11500</v>
      </c>
      <c r="C47" s="11" t="n">
        <f aca="false">IF(F47&gt;0,MIN($G$5,F47+G47),0)+IF(I47&gt;0,MIN($G$6,I47+J47),0)+IF(L47&gt;0,MIN($G$7,L47+M47),0)</f>
        <v>1695</v>
      </c>
      <c r="D47" s="11" t="n">
        <f aca="false">MAX(0,D46+B47-$B$6-C47)</f>
        <v>2410</v>
      </c>
      <c r="E47" s="11" t="n">
        <f aca="false">MAX(0,-(D46+B47-$B$6-C47))</f>
        <v>0</v>
      </c>
      <c r="F47" s="11" t="n">
        <f aca="false">H46</f>
        <v>13860</v>
      </c>
      <c r="G47" s="11" t="n">
        <f aca="false">IF(F47&gt;0,F47*$F$5/12,0)</f>
        <v>277.2</v>
      </c>
      <c r="H47" s="11" t="n">
        <f aca="false">MAX(0,F47+G47-IF(F47&gt;0,MIN($G$5,F47+G47),0))+E47</f>
        <v>13717.2</v>
      </c>
      <c r="I47" s="11" t="n">
        <f aca="false">K46</f>
        <v>17575</v>
      </c>
      <c r="J47" s="11" t="n">
        <f aca="false">IF(I47&gt;0,I47*$F$6/12,0)</f>
        <v>161.104166666667</v>
      </c>
      <c r="K47" s="11" t="n">
        <f aca="false">MAX(0,I47+J47-IF(I47&gt;0,MIN($G$6,I47+J47),0))</f>
        <v>17146.1041666667</v>
      </c>
      <c r="L47" s="11" t="n">
        <f aca="false">N46</f>
        <v>21452.5</v>
      </c>
      <c r="M47" s="11" t="n">
        <f aca="false">IF(L47&gt;0,L47*$F$7/12,0)</f>
        <v>134.078125</v>
      </c>
      <c r="N47" s="11" t="n">
        <f aca="false">MAX(0,L47+M47-IF(L47&gt;0,MIN($G$7,L47+M47),0))</f>
        <v>20901.578125</v>
      </c>
    </row>
    <row r="48" customFormat="false" ht="15" hidden="false" customHeight="false" outlineLevel="0" collapsed="false">
      <c r="A48" s="4" t="n">
        <v>3</v>
      </c>
      <c r="B48" s="11" t="n">
        <f aca="false">$B$5</f>
        <v>11500</v>
      </c>
      <c r="C48" s="11" t="n">
        <f aca="false">IF(F48&gt;0,MIN($G$5,F48+G48),0)+IF(I48&gt;0,MIN($G$6,I48+J48),0)+IF(L48&gt;0,MIN($G$7,L48+M48),0)</f>
        <v>1695</v>
      </c>
      <c r="D48" s="11" t="n">
        <f aca="false">MAX(0,D47+B48-$B$6-C48)</f>
        <v>3615</v>
      </c>
      <c r="E48" s="11" t="n">
        <f aca="false">MAX(0,-(D47+B48-$B$6-C48))</f>
        <v>0</v>
      </c>
      <c r="F48" s="11" t="n">
        <f aca="false">H47</f>
        <v>13717.2</v>
      </c>
      <c r="G48" s="11" t="n">
        <f aca="false">IF(F48&gt;0,F48*$F$5/12,0)</f>
        <v>274.344</v>
      </c>
      <c r="H48" s="11" t="n">
        <f aca="false">MAX(0,F48+G48-IF(F48&gt;0,MIN($G$5,F48+G48),0))+E48</f>
        <v>13571.544</v>
      </c>
      <c r="I48" s="11" t="n">
        <f aca="false">K47</f>
        <v>17146.1041666667</v>
      </c>
      <c r="J48" s="11" t="n">
        <f aca="false">IF(I48&gt;0,I48*$F$6/12,0)</f>
        <v>157.172621527778</v>
      </c>
      <c r="K48" s="11" t="n">
        <f aca="false">MAX(0,I48+J48-IF(I48&gt;0,MIN($G$6,I48+J48),0))</f>
        <v>16713.2767881944</v>
      </c>
      <c r="L48" s="11" t="n">
        <f aca="false">N47</f>
        <v>20901.578125</v>
      </c>
      <c r="M48" s="11" t="n">
        <f aca="false">IF(L48&gt;0,L48*$F$7/12,0)</f>
        <v>130.63486328125</v>
      </c>
      <c r="N48" s="11" t="n">
        <f aca="false">MAX(0,L48+M48-IF(L48&gt;0,MIN($G$7,L48+M48),0))</f>
        <v>20347.2129882813</v>
      </c>
    </row>
    <row r="49" customFormat="false" ht="15" hidden="false" customHeight="false" outlineLevel="0" collapsed="false">
      <c r="A49" s="4" t="n">
        <v>4</v>
      </c>
      <c r="B49" s="11" t="n">
        <f aca="false">$B$5</f>
        <v>11500</v>
      </c>
      <c r="C49" s="11" t="n">
        <f aca="false">IF(F49&gt;0,MIN($G$5,F49+G49),0)+IF(I49&gt;0,MIN($G$6,I49+J49),0)+IF(L49&gt;0,MIN($G$7,L49+M49),0)</f>
        <v>1695</v>
      </c>
      <c r="D49" s="11" t="n">
        <f aca="false">MAX(0,D48+B49-$B$6-C49)</f>
        <v>4820</v>
      </c>
      <c r="E49" s="11" t="n">
        <f aca="false">MAX(0,-(D48+B49-$B$6-C49))</f>
        <v>0</v>
      </c>
      <c r="F49" s="11" t="n">
        <f aca="false">H48</f>
        <v>13571.544</v>
      </c>
      <c r="G49" s="11" t="n">
        <f aca="false">IF(F49&gt;0,F49*$F$5/12,0)</f>
        <v>271.43088</v>
      </c>
      <c r="H49" s="11" t="n">
        <f aca="false">MAX(0,F49+G49-IF(F49&gt;0,MIN($G$5,F49+G49),0))+E49</f>
        <v>13422.97488</v>
      </c>
      <c r="I49" s="11" t="n">
        <f aca="false">K48</f>
        <v>16713.2767881944</v>
      </c>
      <c r="J49" s="11" t="n">
        <f aca="false">IF(I49&gt;0,I49*$F$6/12,0)</f>
        <v>153.205037225116</v>
      </c>
      <c r="K49" s="11" t="n">
        <f aca="false">MAX(0,I49+J49-IF(I49&gt;0,MIN($G$6,I49+J49),0))</f>
        <v>16276.4818254196</v>
      </c>
      <c r="L49" s="11" t="n">
        <f aca="false">N48</f>
        <v>20347.2129882813</v>
      </c>
      <c r="M49" s="11" t="n">
        <f aca="false">IF(L49&gt;0,L49*$F$7/12,0)</f>
        <v>127.170081176758</v>
      </c>
      <c r="N49" s="11" t="n">
        <f aca="false">MAX(0,L49+M49-IF(L49&gt;0,MIN($G$7,L49+M49),0))</f>
        <v>19789.383069458</v>
      </c>
    </row>
    <row r="50" customFormat="false" ht="15" hidden="false" customHeight="false" outlineLevel="0" collapsed="false">
      <c r="A50" s="4" t="n">
        <v>5</v>
      </c>
      <c r="B50" s="11" t="n">
        <f aca="false">$B$5</f>
        <v>11500</v>
      </c>
      <c r="C50" s="11" t="n">
        <f aca="false">IF(F50&gt;0,MIN($G$5,F50+G50),0)+IF(I50&gt;0,MIN($G$6,I50+J50),0)+IF(L50&gt;0,MIN($G$7,L50+M50),0)</f>
        <v>1695</v>
      </c>
      <c r="D50" s="11" t="n">
        <f aca="false">MAX(0,D49+B50-$B$6-C50)</f>
        <v>6025</v>
      </c>
      <c r="E50" s="11" t="n">
        <f aca="false">MAX(0,-(D49+B50-$B$6-C50))</f>
        <v>0</v>
      </c>
      <c r="F50" s="11" t="n">
        <f aca="false">H49</f>
        <v>13422.97488</v>
      </c>
      <c r="G50" s="11" t="n">
        <f aca="false">IF(F50&gt;0,F50*$F$5/12,0)</f>
        <v>268.4594976</v>
      </c>
      <c r="H50" s="11" t="n">
        <f aca="false">MAX(0,F50+G50-IF(F50&gt;0,MIN($G$5,F50+G50),0))+E50</f>
        <v>13271.4343776</v>
      </c>
      <c r="I50" s="11" t="n">
        <f aca="false">K49</f>
        <v>16276.4818254196</v>
      </c>
      <c r="J50" s="11" t="n">
        <f aca="false">IF(I50&gt;0,I50*$F$6/12,0)</f>
        <v>149.201083399679</v>
      </c>
      <c r="K50" s="11" t="n">
        <f aca="false">MAX(0,I50+J50-IF(I50&gt;0,MIN($G$6,I50+J50),0))</f>
        <v>15835.6829088192</v>
      </c>
      <c r="L50" s="11" t="n">
        <f aca="false">N49</f>
        <v>19789.383069458</v>
      </c>
      <c r="M50" s="11" t="n">
        <f aca="false">IF(L50&gt;0,L50*$F$7/12,0)</f>
        <v>123.683644184113</v>
      </c>
      <c r="N50" s="11" t="n">
        <f aca="false">MAX(0,L50+M50-IF(L50&gt;0,MIN($G$7,L50+M50),0))</f>
        <v>19228.0667136421</v>
      </c>
    </row>
    <row r="51" customFormat="false" ht="15" hidden="false" customHeight="false" outlineLevel="0" collapsed="false">
      <c r="A51" s="4" t="n">
        <v>6</v>
      </c>
      <c r="B51" s="11" t="n">
        <f aca="false">$B$5</f>
        <v>11500</v>
      </c>
      <c r="C51" s="11" t="n">
        <f aca="false">IF(F51&gt;0,MIN($G$5,F51+G51),0)+IF(I51&gt;0,MIN($G$6,I51+J51),0)+IF(L51&gt;0,MIN($G$7,L51+M51),0)</f>
        <v>1695</v>
      </c>
      <c r="D51" s="11" t="n">
        <f aca="false">MAX(0,D50+B51-$B$6-C51)</f>
        <v>7230</v>
      </c>
      <c r="E51" s="11" t="n">
        <f aca="false">MAX(0,-(D50+B51-$B$6-C51))</f>
        <v>0</v>
      </c>
      <c r="F51" s="11" t="n">
        <f aca="false">H50</f>
        <v>13271.4343776</v>
      </c>
      <c r="G51" s="11" t="n">
        <f aca="false">IF(F51&gt;0,F51*$F$5/12,0)</f>
        <v>265.428687552</v>
      </c>
      <c r="H51" s="11" t="n">
        <f aca="false">MAX(0,F51+G51-IF(F51&gt;0,MIN($G$5,F51+G51),0))+E51</f>
        <v>13116.863065152</v>
      </c>
      <c r="I51" s="11" t="n">
        <f aca="false">K50</f>
        <v>15835.6829088192</v>
      </c>
      <c r="J51" s="11" t="n">
        <f aca="false">IF(I51&gt;0,I51*$F$6/12,0)</f>
        <v>145.160426664176</v>
      </c>
      <c r="K51" s="11" t="n">
        <f aca="false">MAX(0,I51+J51-IF(I51&gt;0,MIN($G$6,I51+J51),0))</f>
        <v>15390.8433354834</v>
      </c>
      <c r="L51" s="11" t="n">
        <f aca="false">N50</f>
        <v>19228.0667136421</v>
      </c>
      <c r="M51" s="11" t="n">
        <f aca="false">IF(L51&gt;0,L51*$F$7/12,0)</f>
        <v>120.175416960263</v>
      </c>
      <c r="N51" s="11" t="n">
        <f aca="false">MAX(0,L51+M51-IF(L51&gt;0,MIN($G$7,L51+M51),0))</f>
        <v>18663.2421306024</v>
      </c>
    </row>
    <row r="52" customFormat="false" ht="15" hidden="false" customHeight="false" outlineLevel="0" collapsed="false">
      <c r="A52" s="4" t="n">
        <v>7</v>
      </c>
      <c r="B52" s="11" t="n">
        <f aca="false">$B$5</f>
        <v>11500</v>
      </c>
      <c r="C52" s="11" t="n">
        <f aca="false">IF(F52&gt;0,MIN($G$5,F52+G52),0)+IF(I52&gt;0,MIN($G$6,I52+J52),0)+IF(L52&gt;0,MIN($G$7,L52+M52),0)</f>
        <v>1695</v>
      </c>
      <c r="D52" s="11" t="n">
        <f aca="false">MAX(0,D51+B52-$B$6-C52)</f>
        <v>8435</v>
      </c>
      <c r="E52" s="11" t="n">
        <f aca="false">MAX(0,-(D51+B52-$B$6-C52))</f>
        <v>0</v>
      </c>
      <c r="F52" s="11" t="n">
        <f aca="false">H51</f>
        <v>13116.863065152</v>
      </c>
      <c r="G52" s="11" t="n">
        <f aca="false">IF(F52&gt;0,F52*$F$5/12,0)</f>
        <v>262.33726130304</v>
      </c>
      <c r="H52" s="11" t="n">
        <f aca="false">MAX(0,F52+G52-IF(F52&gt;0,MIN($G$5,F52+G52),0))+E52</f>
        <v>12959.200326455</v>
      </c>
      <c r="I52" s="11" t="n">
        <f aca="false">K51</f>
        <v>15390.8433354834</v>
      </c>
      <c r="J52" s="11" t="n">
        <f aca="false">IF(I52&gt;0,I52*$F$6/12,0)</f>
        <v>141.082730575265</v>
      </c>
      <c r="K52" s="11" t="n">
        <f aca="false">MAX(0,I52+J52-IF(I52&gt;0,MIN($G$6,I52+J52),0))</f>
        <v>14941.9260660587</v>
      </c>
      <c r="L52" s="11" t="n">
        <f aca="false">N51</f>
        <v>18663.2421306024</v>
      </c>
      <c r="M52" s="11" t="n">
        <f aca="false">IF(L52&gt;0,L52*$F$7/12,0)</f>
        <v>116.645263316265</v>
      </c>
      <c r="N52" s="11" t="n">
        <f aca="false">MAX(0,L52+M52-IF(L52&gt;0,MIN($G$7,L52+M52),0))</f>
        <v>18094.8873939187</v>
      </c>
    </row>
    <row r="53" customFormat="false" ht="15" hidden="false" customHeight="false" outlineLevel="0" collapsed="false">
      <c r="A53" s="4" t="n">
        <v>8</v>
      </c>
      <c r="B53" s="11" t="n">
        <f aca="false">$B$5</f>
        <v>11500</v>
      </c>
      <c r="C53" s="11" t="n">
        <f aca="false">IF(F53&gt;0,MIN($G$5,F53+G53),0)+IF(I53&gt;0,MIN($G$6,I53+J53),0)+IF(L53&gt;0,MIN($G$7,L53+M53),0)</f>
        <v>1695</v>
      </c>
      <c r="D53" s="11" t="n">
        <f aca="false">MAX(0,D52+B53-$B$6-C53)</f>
        <v>9640</v>
      </c>
      <c r="E53" s="11" t="n">
        <f aca="false">MAX(0,-(D52+B53-$B$6-C53))</f>
        <v>0</v>
      </c>
      <c r="F53" s="11" t="n">
        <f aca="false">H52</f>
        <v>12959.200326455</v>
      </c>
      <c r="G53" s="11" t="n">
        <f aca="false">IF(F53&gt;0,F53*$F$5/12,0)</f>
        <v>259.184006529101</v>
      </c>
      <c r="H53" s="11" t="n">
        <f aca="false">MAX(0,F53+G53-IF(F53&gt;0,MIN($G$5,F53+G53),0))+E53</f>
        <v>12798.3843329841</v>
      </c>
      <c r="I53" s="11" t="n">
        <f aca="false">K52</f>
        <v>14941.9260660587</v>
      </c>
      <c r="J53" s="11" t="n">
        <f aca="false">IF(I53&gt;0,I53*$F$6/12,0)</f>
        <v>136.967655605538</v>
      </c>
      <c r="K53" s="11" t="n">
        <f aca="false">MAX(0,I53+J53-IF(I53&gt;0,MIN($G$6,I53+J53),0))</f>
        <v>14488.8937216642</v>
      </c>
      <c r="L53" s="11" t="n">
        <f aca="false">N52</f>
        <v>18094.8873939187</v>
      </c>
      <c r="M53" s="11" t="n">
        <f aca="false">IF(L53&gt;0,L53*$F$7/12,0)</f>
        <v>113.093046211992</v>
      </c>
      <c r="N53" s="11" t="n">
        <f aca="false">MAX(0,L53+M53-IF(L53&gt;0,MIN($G$7,L53+M53),0))</f>
        <v>17522.9804401306</v>
      </c>
    </row>
    <row r="54" customFormat="false" ht="15" hidden="false" customHeight="false" outlineLevel="0" collapsed="false">
      <c r="A54" s="4" t="n">
        <v>9</v>
      </c>
      <c r="B54" s="11" t="n">
        <f aca="false">$B$5</f>
        <v>11500</v>
      </c>
      <c r="C54" s="11" t="n">
        <f aca="false">IF(F54&gt;0,MIN($G$5,F54+G54),0)+IF(I54&gt;0,MIN($G$6,I54+J54),0)+IF(L54&gt;0,MIN($G$7,L54+M54),0)</f>
        <v>1695</v>
      </c>
      <c r="D54" s="11" t="n">
        <f aca="false">MAX(0,D53+B54-$B$6-C54)</f>
        <v>10845</v>
      </c>
      <c r="E54" s="11" t="n">
        <f aca="false">MAX(0,-(D53+B54-$B$6-C54))</f>
        <v>0</v>
      </c>
      <c r="F54" s="11" t="n">
        <f aca="false">H53</f>
        <v>12798.3843329841</v>
      </c>
      <c r="G54" s="11" t="n">
        <f aca="false">IF(F54&gt;0,F54*$F$5/12,0)</f>
        <v>255.967686659683</v>
      </c>
      <c r="H54" s="11" t="n">
        <f aca="false">MAX(0,F54+G54-IF(F54&gt;0,MIN($G$5,F54+G54),0))+E54</f>
        <v>12634.3520196438</v>
      </c>
      <c r="I54" s="11" t="n">
        <f aca="false">K53</f>
        <v>14488.8937216642</v>
      </c>
      <c r="J54" s="11" t="n">
        <f aca="false">IF(I54&gt;0,I54*$F$6/12,0)</f>
        <v>132.814859115255</v>
      </c>
      <c r="K54" s="11" t="n">
        <f aca="false">MAX(0,I54+J54-IF(I54&gt;0,MIN($G$6,I54+J54),0))</f>
        <v>14031.7085807795</v>
      </c>
      <c r="L54" s="11" t="n">
        <f aca="false">N53</f>
        <v>17522.9804401306</v>
      </c>
      <c r="M54" s="11" t="n">
        <f aca="false">IF(L54&gt;0,L54*$F$7/12,0)</f>
        <v>109.518627750817</v>
      </c>
      <c r="N54" s="11" t="n">
        <f aca="false">MAX(0,L54+M54-IF(L54&gt;0,MIN($G$7,L54+M54),0))</f>
        <v>16947.4990678815</v>
      </c>
    </row>
    <row r="55" customFormat="false" ht="15" hidden="false" customHeight="false" outlineLevel="0" collapsed="false">
      <c r="A55" s="4" t="n">
        <v>10</v>
      </c>
      <c r="B55" s="11" t="n">
        <f aca="false">$B$5</f>
        <v>11500</v>
      </c>
      <c r="C55" s="11" t="n">
        <f aca="false">IF(F55&gt;0,MIN($G$5,F55+G55),0)+IF(I55&gt;0,MIN($G$6,I55+J55),0)+IF(L55&gt;0,MIN($G$7,L55+M55),0)</f>
        <v>1695</v>
      </c>
      <c r="D55" s="11" t="n">
        <f aca="false">MAX(0,D54+B55-$B$6-C55)</f>
        <v>12050</v>
      </c>
      <c r="E55" s="11" t="n">
        <f aca="false">MAX(0,-(D54+B55-$B$6-C55))</f>
        <v>0</v>
      </c>
      <c r="F55" s="11" t="n">
        <f aca="false">H54</f>
        <v>12634.3520196438</v>
      </c>
      <c r="G55" s="11" t="n">
        <f aca="false">IF(F55&gt;0,F55*$F$5/12,0)</f>
        <v>252.687040392877</v>
      </c>
      <c r="H55" s="11" t="n">
        <f aca="false">MAX(0,F55+G55-IF(F55&gt;0,MIN($G$5,F55+G55),0))+E55</f>
        <v>12467.0390600367</v>
      </c>
      <c r="I55" s="11" t="n">
        <f aca="false">K54</f>
        <v>14031.7085807795</v>
      </c>
      <c r="J55" s="11" t="n">
        <f aca="false">IF(I55&gt;0,I55*$F$6/12,0)</f>
        <v>128.623995323812</v>
      </c>
      <c r="K55" s="11" t="n">
        <f aca="false">MAX(0,I55+J55-IF(I55&gt;0,MIN($G$6,I55+J55),0))</f>
        <v>13570.3325761033</v>
      </c>
      <c r="L55" s="11" t="n">
        <f aca="false">N54</f>
        <v>16947.4990678815</v>
      </c>
      <c r="M55" s="11" t="n">
        <f aca="false">IF(L55&gt;0,L55*$F$7/12,0)</f>
        <v>105.921869174259</v>
      </c>
      <c r="N55" s="11" t="n">
        <f aca="false">MAX(0,L55+M55-IF(L55&gt;0,MIN($G$7,L55+M55),0))</f>
        <v>16368.4209370557</v>
      </c>
    </row>
    <row r="56" customFormat="false" ht="15" hidden="false" customHeight="false" outlineLevel="0" collapsed="false">
      <c r="A56" s="4" t="n">
        <v>11</v>
      </c>
      <c r="B56" s="11" t="n">
        <f aca="false">$B$5</f>
        <v>11500</v>
      </c>
      <c r="C56" s="11" t="n">
        <f aca="false">IF(F56&gt;0,MIN($G$5,F56+G56),0)+IF(I56&gt;0,MIN($G$6,I56+J56),0)+IF(L56&gt;0,MIN($G$7,L56+M56),0)</f>
        <v>1695</v>
      </c>
      <c r="D56" s="11" t="n">
        <f aca="false">MAX(0,D55+B56-$B$6-C56)</f>
        <v>13255</v>
      </c>
      <c r="E56" s="11" t="n">
        <f aca="false">MAX(0,-(D55+B56-$B$6-C56))</f>
        <v>0</v>
      </c>
      <c r="F56" s="11" t="n">
        <f aca="false">H55</f>
        <v>12467.0390600367</v>
      </c>
      <c r="G56" s="11" t="n">
        <f aca="false">IF(F56&gt;0,F56*$F$5/12,0)</f>
        <v>249.340781200734</v>
      </c>
      <c r="H56" s="11" t="n">
        <f aca="false">MAX(0,F56+G56-IF(F56&gt;0,MIN($G$5,F56+G56),0))+E56</f>
        <v>12296.3798412374</v>
      </c>
      <c r="I56" s="11" t="n">
        <f aca="false">K55</f>
        <v>13570.3325761033</v>
      </c>
      <c r="J56" s="11" t="n">
        <f aca="false">IF(I56&gt;0,I56*$F$6/12,0)</f>
        <v>124.394715280947</v>
      </c>
      <c r="K56" s="11" t="n">
        <f aca="false">MAX(0,I56+J56-IF(I56&gt;0,MIN($G$6,I56+J56),0))</f>
        <v>13104.7272913842</v>
      </c>
      <c r="L56" s="11" t="n">
        <f aca="false">N55</f>
        <v>16368.4209370557</v>
      </c>
      <c r="M56" s="11" t="n">
        <f aca="false">IF(L56&gt;0,L56*$F$7/12,0)</f>
        <v>102.302630856598</v>
      </c>
      <c r="N56" s="11" t="n">
        <f aca="false">MAX(0,L56+M56-IF(L56&gt;0,MIN($G$7,L56+M56),0))</f>
        <v>15785.7235679123</v>
      </c>
    </row>
    <row r="57" customFormat="false" ht="15" hidden="false" customHeight="false" outlineLevel="0" collapsed="false">
      <c r="A57" s="4" t="n">
        <v>12</v>
      </c>
      <c r="B57" s="11" t="n">
        <f aca="false">$B$5</f>
        <v>11500</v>
      </c>
      <c r="C57" s="11" t="n">
        <f aca="false">IF(F57&gt;0,MIN($G$5,F57+G57),0)+IF(I57&gt;0,MIN($G$6,I57+J57),0)+IF(L57&gt;0,MIN($G$7,L57+M57),0)</f>
        <v>1695</v>
      </c>
      <c r="D57" s="11" t="n">
        <f aca="false">MAX(0,D56+B57-$B$6-C57)</f>
        <v>14460</v>
      </c>
      <c r="E57" s="11" t="n">
        <f aca="false">MAX(0,-(D56+B57-$B$6-C57))</f>
        <v>0</v>
      </c>
      <c r="F57" s="11" t="n">
        <f aca="false">H56</f>
        <v>12296.3798412374</v>
      </c>
      <c r="G57" s="11" t="n">
        <f aca="false">IF(F57&gt;0,F57*$F$5/12,0)</f>
        <v>245.927596824749</v>
      </c>
      <c r="H57" s="11" t="n">
        <f aca="false">MAX(0,F57+G57-IF(F57&gt;0,MIN($G$5,F57+G57),0))+E57</f>
        <v>12122.3074380622</v>
      </c>
      <c r="I57" s="11" t="n">
        <f aca="false">K56</f>
        <v>13104.7272913842</v>
      </c>
      <c r="J57" s="11" t="n">
        <f aca="false">IF(I57&gt;0,I57*$F$6/12,0)</f>
        <v>120.126666837689</v>
      </c>
      <c r="K57" s="11" t="n">
        <f aca="false">MAX(0,I57+J57-IF(I57&gt;0,MIN($G$6,I57+J57),0))</f>
        <v>12634.8539582219</v>
      </c>
      <c r="L57" s="11" t="n">
        <f aca="false">N56</f>
        <v>15785.7235679123</v>
      </c>
      <c r="M57" s="11" t="n">
        <f aca="false">IF(L57&gt;0,L57*$F$7/12,0)</f>
        <v>98.660772299452</v>
      </c>
      <c r="N57" s="11" t="n">
        <f aca="false">MAX(0,L57+M57-IF(L57&gt;0,MIN($G$7,L57+M57),0))</f>
        <v>15199.3843402118</v>
      </c>
    </row>
    <row r="58" customFormat="false" ht="15" hidden="false" customHeight="false" outlineLevel="0" collapsed="false">
      <c r="A58" s="4" t="n">
        <v>13</v>
      </c>
      <c r="B58" s="11" t="n">
        <f aca="false">$B$5</f>
        <v>11500</v>
      </c>
      <c r="C58" s="11" t="n">
        <f aca="false">IF(F58&gt;0,MIN($G$5,F58+G58),0)+IF(I58&gt;0,MIN($G$6,I58+J58),0)+IF(L58&gt;0,MIN($G$7,L58+M58),0)</f>
        <v>1695</v>
      </c>
      <c r="D58" s="11" t="n">
        <f aca="false">MAX(0,D57+B58-$B$6-C58)</f>
        <v>15665</v>
      </c>
      <c r="E58" s="11" t="n">
        <f aca="false">MAX(0,-(D57+B58-$B$6-C58))</f>
        <v>0</v>
      </c>
      <c r="F58" s="11" t="n">
        <f aca="false">H57</f>
        <v>12122.3074380622</v>
      </c>
      <c r="G58" s="11" t="n">
        <f aca="false">IF(F58&gt;0,F58*$F$5/12,0)</f>
        <v>242.446148761244</v>
      </c>
      <c r="H58" s="11" t="n">
        <f aca="false">MAX(0,F58+G58-IF(F58&gt;0,MIN($G$5,F58+G58),0))+E58</f>
        <v>11944.7535868234</v>
      </c>
      <c r="I58" s="11" t="n">
        <f aca="false">K57</f>
        <v>12634.8539582219</v>
      </c>
      <c r="J58" s="11" t="n">
        <f aca="false">IF(I58&gt;0,I58*$F$6/12,0)</f>
        <v>115.819494617034</v>
      </c>
      <c r="K58" s="11" t="n">
        <f aca="false">MAX(0,I58+J58-IF(I58&gt;0,MIN($G$6,I58+J58),0))</f>
        <v>12160.673452839</v>
      </c>
      <c r="L58" s="11" t="n">
        <f aca="false">N57</f>
        <v>15199.3843402118</v>
      </c>
      <c r="M58" s="11" t="n">
        <f aca="false">IF(L58&gt;0,L58*$F$7/12,0)</f>
        <v>94.9961521263236</v>
      </c>
      <c r="N58" s="11" t="n">
        <f aca="false">MAX(0,L58+M58-IF(L58&gt;0,MIN($G$7,L58+M58),0))</f>
        <v>14609.3804923381</v>
      </c>
    </row>
    <row r="59" customFormat="false" ht="15" hidden="false" customHeight="false" outlineLevel="0" collapsed="false">
      <c r="A59" s="4" t="n">
        <v>14</v>
      </c>
      <c r="B59" s="11" t="n">
        <f aca="false">$B$5</f>
        <v>11500</v>
      </c>
      <c r="C59" s="11" t="n">
        <f aca="false">IF(F59&gt;0,MIN($G$5,F59+G59),0)+IF(I59&gt;0,MIN($G$6,I59+J59),0)+IF(L59&gt;0,MIN($G$7,L59+M59),0)</f>
        <v>1695</v>
      </c>
      <c r="D59" s="11" t="n">
        <f aca="false">MAX(0,D58+B59-$B$6-C59)</f>
        <v>16870</v>
      </c>
      <c r="E59" s="11" t="n">
        <f aca="false">MAX(0,-(D58+B59-$B$6-C59))</f>
        <v>0</v>
      </c>
      <c r="F59" s="11" t="n">
        <f aca="false">H58</f>
        <v>11944.7535868234</v>
      </c>
      <c r="G59" s="11" t="n">
        <f aca="false">IF(F59&gt;0,F59*$F$5/12,0)</f>
        <v>238.895071736469</v>
      </c>
      <c r="H59" s="11" t="n">
        <f aca="false">MAX(0,F59+G59-IF(F59&gt;0,MIN($G$5,F59+G59),0))+E59</f>
        <v>11763.6486585599</v>
      </c>
      <c r="I59" s="11" t="n">
        <f aca="false">K58</f>
        <v>12160.673452839</v>
      </c>
      <c r="J59" s="11" t="n">
        <f aca="false">IF(I59&gt;0,I59*$F$6/12,0)</f>
        <v>111.472839984357</v>
      </c>
      <c r="K59" s="11" t="n">
        <f aca="false">MAX(0,I59+J59-IF(I59&gt;0,MIN($G$6,I59+J59),0))</f>
        <v>11682.1462928233</v>
      </c>
      <c r="L59" s="11" t="n">
        <f aca="false">N58</f>
        <v>14609.3804923381</v>
      </c>
      <c r="M59" s="11" t="n">
        <f aca="false">IF(L59&gt;0,L59*$F$7/12,0)</f>
        <v>91.3086280771131</v>
      </c>
      <c r="N59" s="11" t="n">
        <f aca="false">MAX(0,L59+M59-IF(L59&gt;0,MIN($G$7,L59+M59),0))</f>
        <v>14015.6891204152</v>
      </c>
    </row>
    <row r="60" customFormat="false" ht="15" hidden="false" customHeight="false" outlineLevel="0" collapsed="false">
      <c r="A60" s="4" t="n">
        <v>15</v>
      </c>
      <c r="B60" s="11" t="n">
        <f aca="false">$B$5</f>
        <v>11500</v>
      </c>
      <c r="C60" s="11" t="n">
        <f aca="false">IF(F60&gt;0,MIN($G$5,F60+G60),0)+IF(I60&gt;0,MIN($G$6,I60+J60),0)+IF(L60&gt;0,MIN($G$7,L60+M60),0)</f>
        <v>1695</v>
      </c>
      <c r="D60" s="11" t="n">
        <f aca="false">MAX(0,D59+B60-$B$6-C60)</f>
        <v>18075</v>
      </c>
      <c r="E60" s="11" t="n">
        <f aca="false">MAX(0,-(D59+B60-$B$6-C60))</f>
        <v>0</v>
      </c>
      <c r="F60" s="11" t="n">
        <f aca="false">H59</f>
        <v>11763.6486585599</v>
      </c>
      <c r="G60" s="11" t="n">
        <f aca="false">IF(F60&gt;0,F60*$F$5/12,0)</f>
        <v>235.272973171198</v>
      </c>
      <c r="H60" s="11" t="n">
        <f aca="false">MAX(0,F60+G60-IF(F60&gt;0,MIN($G$5,F60+G60),0))+E60</f>
        <v>11578.9216317311</v>
      </c>
      <c r="I60" s="11" t="n">
        <f aca="false">K59</f>
        <v>11682.1462928233</v>
      </c>
      <c r="J60" s="11" t="n">
        <f aca="false">IF(I60&gt;0,I60*$F$6/12,0)</f>
        <v>107.086341017547</v>
      </c>
      <c r="K60" s="11" t="n">
        <f aca="false">MAX(0,I60+J60-IF(I60&gt;0,MIN($G$6,I60+J60),0))</f>
        <v>11199.2326338409</v>
      </c>
      <c r="L60" s="11" t="n">
        <f aca="false">N59</f>
        <v>14015.6891204152</v>
      </c>
      <c r="M60" s="11" t="n">
        <f aca="false">IF(L60&gt;0,L60*$F$7/12,0)</f>
        <v>87.598057002595</v>
      </c>
      <c r="N60" s="11" t="n">
        <f aca="false">MAX(0,L60+M60-IF(L60&gt;0,MIN($G$7,L60+M60),0))</f>
        <v>13418.2871774178</v>
      </c>
    </row>
    <row r="61" customFormat="false" ht="15" hidden="false" customHeight="false" outlineLevel="0" collapsed="false">
      <c r="A61" s="4" t="n">
        <v>16</v>
      </c>
      <c r="B61" s="11" t="n">
        <f aca="false">$B$5</f>
        <v>11500</v>
      </c>
      <c r="C61" s="11" t="n">
        <f aca="false">IF(F61&gt;0,MIN($G$5,F61+G61),0)+IF(I61&gt;0,MIN($G$6,I61+J61),0)+IF(L61&gt;0,MIN($G$7,L61+M61),0)</f>
        <v>1695</v>
      </c>
      <c r="D61" s="11" t="n">
        <f aca="false">MAX(0,D60+B61-$B$6-C61)</f>
        <v>19280</v>
      </c>
      <c r="E61" s="11" t="n">
        <f aca="false">MAX(0,-(D60+B61-$B$6-C61))</f>
        <v>0</v>
      </c>
      <c r="F61" s="11" t="n">
        <f aca="false">H60</f>
        <v>11578.9216317311</v>
      </c>
      <c r="G61" s="11" t="n">
        <f aca="false">IF(F61&gt;0,F61*$F$5/12,0)</f>
        <v>231.578432634622</v>
      </c>
      <c r="H61" s="11" t="n">
        <f aca="false">MAX(0,F61+G61-IF(F61&gt;0,MIN($G$5,F61+G61),0))+E61</f>
        <v>11390.5000643657</v>
      </c>
      <c r="I61" s="11" t="n">
        <f aca="false">K60</f>
        <v>11199.2326338409</v>
      </c>
      <c r="J61" s="11" t="n">
        <f aca="false">IF(I61&gt;0,I61*$F$6/12,0)</f>
        <v>102.659632476875</v>
      </c>
      <c r="K61" s="11" t="n">
        <f aca="false">MAX(0,I61+J61-IF(I61&gt;0,MIN($G$6,I61+J61),0))</f>
        <v>10711.8922663177</v>
      </c>
      <c r="L61" s="11" t="n">
        <f aca="false">N60</f>
        <v>13418.2871774178</v>
      </c>
      <c r="M61" s="11" t="n">
        <f aca="false">IF(L61&gt;0,L61*$F$7/12,0)</f>
        <v>83.8642948588613</v>
      </c>
      <c r="N61" s="11" t="n">
        <f aca="false">MAX(0,L61+M61-IF(L61&gt;0,MIN($G$7,L61+M61),0))</f>
        <v>12817.1514722767</v>
      </c>
    </row>
    <row r="62" customFormat="false" ht="15" hidden="false" customHeight="false" outlineLevel="0" collapsed="false">
      <c r="A62" s="4" t="n">
        <v>17</v>
      </c>
      <c r="B62" s="11" t="n">
        <f aca="false">$B$5</f>
        <v>11500</v>
      </c>
      <c r="C62" s="11" t="n">
        <f aca="false">IF(F62&gt;0,MIN($G$5,F62+G62),0)+IF(I62&gt;0,MIN($G$6,I62+J62),0)+IF(L62&gt;0,MIN($G$7,L62+M62),0)</f>
        <v>1695</v>
      </c>
      <c r="D62" s="11" t="n">
        <f aca="false">MAX(0,D61+B62-$B$6-C62)</f>
        <v>20485</v>
      </c>
      <c r="E62" s="11" t="n">
        <f aca="false">MAX(0,-(D61+B62-$B$6-C62))</f>
        <v>0</v>
      </c>
      <c r="F62" s="11" t="n">
        <f aca="false">H61</f>
        <v>11390.5000643657</v>
      </c>
      <c r="G62" s="11" t="n">
        <f aca="false">IF(F62&gt;0,F62*$F$5/12,0)</f>
        <v>227.810001287314</v>
      </c>
      <c r="H62" s="11" t="n">
        <f aca="false">MAX(0,F62+G62-IF(F62&gt;0,MIN($G$5,F62+G62),0))+E62</f>
        <v>11198.310065653</v>
      </c>
      <c r="I62" s="11" t="n">
        <f aca="false">K61</f>
        <v>10711.8922663177</v>
      </c>
      <c r="J62" s="11" t="n">
        <f aca="false">IF(I62&gt;0,I62*$F$6/12,0)</f>
        <v>98.1923457745792</v>
      </c>
      <c r="K62" s="11" t="n">
        <f aca="false">MAX(0,I62+J62-IF(I62&gt;0,MIN($G$6,I62+J62),0))</f>
        <v>10220.0846120923</v>
      </c>
      <c r="L62" s="11" t="n">
        <f aca="false">N61</f>
        <v>12817.1514722767</v>
      </c>
      <c r="M62" s="11" t="n">
        <f aca="false">IF(L62&gt;0,L62*$F$7/12,0)</f>
        <v>80.1071967017291</v>
      </c>
      <c r="N62" s="11" t="n">
        <f aca="false">MAX(0,L62+M62-IF(L62&gt;0,MIN($G$7,L62+M62),0))</f>
        <v>12212.2586689784</v>
      </c>
    </row>
    <row r="63" customFormat="false" ht="15" hidden="false" customHeight="false" outlineLevel="0" collapsed="false">
      <c r="A63" s="4" t="n">
        <v>18</v>
      </c>
      <c r="B63" s="11" t="n">
        <f aca="false">$B$5</f>
        <v>11500</v>
      </c>
      <c r="C63" s="11" t="n">
        <f aca="false">IF(F63&gt;0,MIN($G$5,F63+G63),0)+IF(I63&gt;0,MIN($G$6,I63+J63),0)+IF(L63&gt;0,MIN($G$7,L63+M63),0)</f>
        <v>1695</v>
      </c>
      <c r="D63" s="11" t="n">
        <f aca="false">MAX(0,D62+B63-$B$6-C63)</f>
        <v>21690</v>
      </c>
      <c r="E63" s="11" t="n">
        <f aca="false">MAX(0,-(D62+B63-$B$6-C63))</f>
        <v>0</v>
      </c>
      <c r="F63" s="11" t="n">
        <f aca="false">H62</f>
        <v>11198.310065653</v>
      </c>
      <c r="G63" s="11" t="n">
        <f aca="false">IF(F63&gt;0,F63*$F$5/12,0)</f>
        <v>223.966201313061</v>
      </c>
      <c r="H63" s="11" t="n">
        <f aca="false">MAX(0,F63+G63-IF(F63&gt;0,MIN($G$5,F63+G63),0))+E63</f>
        <v>11002.2762669661</v>
      </c>
      <c r="I63" s="11" t="n">
        <f aca="false">K62</f>
        <v>10220.0846120923</v>
      </c>
      <c r="J63" s="11" t="n">
        <f aca="false">IF(I63&gt;0,I63*$F$6/12,0)</f>
        <v>93.6841089441795</v>
      </c>
      <c r="K63" s="11" t="n">
        <f aca="false">MAX(0,I63+J63-IF(I63&gt;0,MIN($G$6,I63+J63),0))</f>
        <v>9723.76872103649</v>
      </c>
      <c r="L63" s="11" t="n">
        <f aca="false">N62</f>
        <v>12212.2586689784</v>
      </c>
      <c r="M63" s="11" t="n">
        <f aca="false">IF(L63&gt;0,L63*$F$7/12,0)</f>
        <v>76.3266166811149</v>
      </c>
      <c r="N63" s="11" t="n">
        <f aca="false">MAX(0,L63+M63-IF(L63&gt;0,MIN($G$7,L63+M63),0))</f>
        <v>11603.5852856595</v>
      </c>
    </row>
    <row r="64" customFormat="false" ht="15" hidden="false" customHeight="false" outlineLevel="0" collapsed="false">
      <c r="A64" s="4" t="n">
        <v>19</v>
      </c>
      <c r="B64" s="11" t="n">
        <f aca="false">$B$5</f>
        <v>11500</v>
      </c>
      <c r="C64" s="11" t="n">
        <f aca="false">IF(F64&gt;0,MIN($G$5,F64+G64),0)+IF(I64&gt;0,MIN($G$6,I64+J64),0)+IF(L64&gt;0,MIN($G$7,L64+M64),0)</f>
        <v>1695</v>
      </c>
      <c r="D64" s="11" t="n">
        <f aca="false">MAX(0,D63+B64-$B$6-C64)</f>
        <v>22895</v>
      </c>
      <c r="E64" s="11" t="n">
        <f aca="false">MAX(0,-(D63+B64-$B$6-C64))</f>
        <v>0</v>
      </c>
      <c r="F64" s="11" t="n">
        <f aca="false">H63</f>
        <v>11002.2762669661</v>
      </c>
      <c r="G64" s="11" t="n">
        <f aca="false">IF(F64&gt;0,F64*$F$5/12,0)</f>
        <v>220.045525339322</v>
      </c>
      <c r="H64" s="11" t="n">
        <f aca="false">MAX(0,F64+G64-IF(F64&gt;0,MIN($G$5,F64+G64),0))+E64</f>
        <v>10802.3217923054</v>
      </c>
      <c r="I64" s="11" t="n">
        <f aca="false">K63</f>
        <v>9723.76872103649</v>
      </c>
      <c r="J64" s="11" t="n">
        <f aca="false">IF(I64&gt;0,I64*$F$6/12,0)</f>
        <v>89.1345466095012</v>
      </c>
      <c r="K64" s="11" t="n">
        <f aca="false">MAX(0,I64+J64-IF(I64&gt;0,MIN($G$6,I64+J64),0))</f>
        <v>9222.90326764599</v>
      </c>
      <c r="L64" s="11" t="n">
        <f aca="false">N63</f>
        <v>11603.5852856595</v>
      </c>
      <c r="M64" s="11" t="n">
        <f aca="false">IF(L64&gt;0,L64*$F$7/12,0)</f>
        <v>72.5224080353719</v>
      </c>
      <c r="N64" s="11" t="n">
        <f aca="false">MAX(0,L64+M64-IF(L64&gt;0,MIN($G$7,L64+M64),0))</f>
        <v>10991.1076936949</v>
      </c>
    </row>
    <row r="65" customFormat="false" ht="15" hidden="false" customHeight="false" outlineLevel="0" collapsed="false">
      <c r="A65" s="4" t="n">
        <v>20</v>
      </c>
      <c r="B65" s="11" t="n">
        <f aca="false">$B$5</f>
        <v>11500</v>
      </c>
      <c r="C65" s="11" t="n">
        <f aca="false">IF(F65&gt;0,MIN($G$5,F65+G65),0)+IF(I65&gt;0,MIN($G$6,I65+J65),0)+IF(L65&gt;0,MIN($G$7,L65+M65),0)</f>
        <v>1695</v>
      </c>
      <c r="D65" s="11" t="n">
        <f aca="false">MAX(0,D64+B65-$B$6-C65)</f>
        <v>24100</v>
      </c>
      <c r="E65" s="11" t="n">
        <f aca="false">MAX(0,-(D64+B65-$B$6-C65))</f>
        <v>0</v>
      </c>
      <c r="F65" s="11" t="n">
        <f aca="false">H64</f>
        <v>10802.3217923054</v>
      </c>
      <c r="G65" s="11" t="n">
        <f aca="false">IF(F65&gt;0,F65*$F$5/12,0)</f>
        <v>216.046435846108</v>
      </c>
      <c r="H65" s="11" t="n">
        <f aca="false">MAX(0,F65+G65-IF(F65&gt;0,MIN($G$5,F65+G65),0))+E65</f>
        <v>10598.3682281515</v>
      </c>
      <c r="I65" s="11" t="n">
        <f aca="false">K64</f>
        <v>9222.90326764599</v>
      </c>
      <c r="J65" s="11" t="n">
        <f aca="false">IF(I65&gt;0,I65*$F$6/12,0)</f>
        <v>84.5432799534216</v>
      </c>
      <c r="K65" s="11" t="n">
        <f aca="false">MAX(0,I65+J65-IF(I65&gt;0,MIN($G$6,I65+J65),0))</f>
        <v>8717.44654759941</v>
      </c>
      <c r="L65" s="11" t="n">
        <f aca="false">N64</f>
        <v>10991.1076936949</v>
      </c>
      <c r="M65" s="11" t="n">
        <f aca="false">IF(L65&gt;0,L65*$F$7/12,0)</f>
        <v>68.694423085593</v>
      </c>
      <c r="N65" s="11" t="n">
        <f aca="false">MAX(0,L65+M65-IF(L65&gt;0,MIN($G$7,L65+M65),0))</f>
        <v>10374.8021167805</v>
      </c>
    </row>
    <row r="66" customFormat="false" ht="15" hidden="false" customHeight="false" outlineLevel="0" collapsed="false">
      <c r="A66" s="4" t="n">
        <v>21</v>
      </c>
      <c r="B66" s="11" t="n">
        <f aca="false">$B$5</f>
        <v>11500</v>
      </c>
      <c r="C66" s="11" t="n">
        <f aca="false">IF(F66&gt;0,MIN($G$5,F66+G66),0)+IF(I66&gt;0,MIN($G$6,I66+J66),0)+IF(L66&gt;0,MIN($G$7,L66+M66),0)</f>
        <v>1695</v>
      </c>
      <c r="D66" s="11" t="n">
        <f aca="false">MAX(0,D65+B66-$B$6-C66)</f>
        <v>25305</v>
      </c>
      <c r="E66" s="11" t="n">
        <f aca="false">MAX(0,-(D65+B66-$B$6-C66))</f>
        <v>0</v>
      </c>
      <c r="F66" s="11" t="n">
        <f aca="false">H65</f>
        <v>10598.3682281515</v>
      </c>
      <c r="G66" s="11" t="n">
        <f aca="false">IF(F66&gt;0,F66*$F$5/12,0)</f>
        <v>211.96736456303</v>
      </c>
      <c r="H66" s="11" t="n">
        <f aca="false">MAX(0,F66+G66-IF(F66&gt;0,MIN($G$5,F66+G66),0))+E66</f>
        <v>10390.3355927146</v>
      </c>
      <c r="I66" s="11" t="n">
        <f aca="false">K65</f>
        <v>8717.44654759941</v>
      </c>
      <c r="J66" s="11" t="n">
        <f aca="false">IF(I66&gt;0,I66*$F$6/12,0)</f>
        <v>79.909926686328</v>
      </c>
      <c r="K66" s="11" t="n">
        <f aca="false">MAX(0,I66+J66-IF(I66&gt;0,MIN($G$6,I66+J66),0))</f>
        <v>8207.35647428574</v>
      </c>
      <c r="L66" s="11" t="n">
        <f aca="false">N65</f>
        <v>10374.8021167805</v>
      </c>
      <c r="M66" s="11" t="n">
        <f aca="false">IF(L66&gt;0,L66*$F$7/12,0)</f>
        <v>64.842513229878</v>
      </c>
      <c r="N66" s="11" t="n">
        <f aca="false">MAX(0,L66+M66-IF(L66&gt;0,MIN($G$7,L66+M66),0))</f>
        <v>9754.64463001035</v>
      </c>
    </row>
    <row r="67" customFormat="false" ht="15" hidden="false" customHeight="false" outlineLevel="0" collapsed="false">
      <c r="A67" s="4" t="n">
        <v>22</v>
      </c>
      <c r="B67" s="11" t="n">
        <f aca="false">$B$5</f>
        <v>11500</v>
      </c>
      <c r="C67" s="11" t="n">
        <f aca="false">IF(F67&gt;0,MIN($G$5,F67+G67),0)+IF(I67&gt;0,MIN($G$6,I67+J67),0)+IF(L67&gt;0,MIN($G$7,L67+M67),0)</f>
        <v>1695</v>
      </c>
      <c r="D67" s="11" t="n">
        <f aca="false">MAX(0,D66+B67-$B$6-C67)</f>
        <v>26510</v>
      </c>
      <c r="E67" s="11" t="n">
        <f aca="false">MAX(0,-(D66+B67-$B$6-C67))</f>
        <v>0</v>
      </c>
      <c r="F67" s="11" t="n">
        <f aca="false">H66</f>
        <v>10390.3355927146</v>
      </c>
      <c r="G67" s="11" t="n">
        <f aca="false">IF(F67&gt;0,F67*$F$5/12,0)</f>
        <v>207.806711854291</v>
      </c>
      <c r="H67" s="11" t="n">
        <f aca="false">MAX(0,F67+G67-IF(F67&gt;0,MIN($G$5,F67+G67),0))+E67</f>
        <v>10178.1423045688</v>
      </c>
      <c r="I67" s="11" t="n">
        <f aca="false">K66</f>
        <v>8207.35647428574</v>
      </c>
      <c r="J67" s="11" t="n">
        <f aca="false">IF(I67&gt;0,I67*$F$6/12,0)</f>
        <v>75.234101014286</v>
      </c>
      <c r="K67" s="11" t="n">
        <f aca="false">MAX(0,I67+J67-IF(I67&gt;0,MIN($G$6,I67+J67),0))</f>
        <v>7692.59057530003</v>
      </c>
      <c r="L67" s="11" t="n">
        <f aca="false">N66</f>
        <v>9754.64463001035</v>
      </c>
      <c r="M67" s="11" t="n">
        <f aca="false">IF(L67&gt;0,L67*$F$7/12,0)</f>
        <v>60.9665289375647</v>
      </c>
      <c r="N67" s="11" t="n">
        <f aca="false">MAX(0,L67+M67-IF(L67&gt;0,MIN($G$7,L67+M67),0))</f>
        <v>9130.61115894792</v>
      </c>
    </row>
    <row r="68" customFormat="false" ht="15" hidden="false" customHeight="false" outlineLevel="0" collapsed="false">
      <c r="A68" s="4" t="n">
        <v>23</v>
      </c>
      <c r="B68" s="11" t="n">
        <f aca="false">$B$5</f>
        <v>11500</v>
      </c>
      <c r="C68" s="11" t="n">
        <f aca="false">IF(F68&gt;0,MIN($G$5,F68+G68),0)+IF(I68&gt;0,MIN($G$6,I68+J68),0)+IF(L68&gt;0,MIN($G$7,L68+M68),0)</f>
        <v>1695</v>
      </c>
      <c r="D68" s="11" t="n">
        <f aca="false">MAX(0,D67+B68-$B$6-C68)</f>
        <v>27715</v>
      </c>
      <c r="E68" s="11" t="n">
        <f aca="false">MAX(0,-(D67+B68-$B$6-C68))</f>
        <v>0</v>
      </c>
      <c r="F68" s="11" t="n">
        <f aca="false">H67</f>
        <v>10178.1423045688</v>
      </c>
      <c r="G68" s="11" t="n">
        <f aca="false">IF(F68&gt;0,F68*$F$5/12,0)</f>
        <v>203.562846091377</v>
      </c>
      <c r="H68" s="11" t="n">
        <f aca="false">MAX(0,F68+G68-IF(F68&gt;0,MIN($G$5,F68+G68),0))+E68</f>
        <v>9961.70515066022</v>
      </c>
      <c r="I68" s="11" t="n">
        <f aca="false">K67</f>
        <v>7692.59057530003</v>
      </c>
      <c r="J68" s="11" t="n">
        <f aca="false">IF(I68&gt;0,I68*$F$6/12,0)</f>
        <v>70.5154136069169</v>
      </c>
      <c r="K68" s="11" t="n">
        <f aca="false">MAX(0,I68+J68-IF(I68&gt;0,MIN($G$6,I68+J68),0))</f>
        <v>7173.10598890695</v>
      </c>
      <c r="L68" s="11" t="n">
        <f aca="false">N67</f>
        <v>9130.61115894792</v>
      </c>
      <c r="M68" s="11" t="n">
        <f aca="false">IF(L68&gt;0,L68*$F$7/12,0)</f>
        <v>57.0663197434245</v>
      </c>
      <c r="N68" s="11" t="n">
        <f aca="false">MAX(0,L68+M68-IF(L68&gt;0,MIN($G$7,L68+M68),0))</f>
        <v>8502.67747869134</v>
      </c>
    </row>
    <row r="69" customFormat="false" ht="15" hidden="false" customHeight="false" outlineLevel="0" collapsed="false">
      <c r="A69" s="4" t="n">
        <v>24</v>
      </c>
      <c r="B69" s="11" t="n">
        <f aca="false">$B$5</f>
        <v>11500</v>
      </c>
      <c r="C69" s="11" t="n">
        <f aca="false">IF(F69&gt;0,MIN($G$5,F69+G69),0)+IF(I69&gt;0,MIN($G$6,I69+J69),0)+IF(L69&gt;0,MIN($G$7,L69+M69),0)</f>
        <v>1695</v>
      </c>
      <c r="D69" s="11" t="n">
        <f aca="false">MAX(0,D68+B69-$B$6-C69)</f>
        <v>28920</v>
      </c>
      <c r="E69" s="11" t="n">
        <f aca="false">MAX(0,-(D68+B69-$B$6-C69))</f>
        <v>0</v>
      </c>
      <c r="F69" s="11" t="n">
        <f aca="false">H68</f>
        <v>9961.70515066022</v>
      </c>
      <c r="G69" s="11" t="n">
        <f aca="false">IF(F69&gt;0,F69*$F$5/12,0)</f>
        <v>199.234103013204</v>
      </c>
      <c r="H69" s="11" t="n">
        <f aca="false">MAX(0,F69+G69-IF(F69&gt;0,MIN($G$5,F69+G69),0))+E69</f>
        <v>9740.93925367343</v>
      </c>
      <c r="I69" s="11" t="n">
        <f aca="false">K68</f>
        <v>7173.10598890695</v>
      </c>
      <c r="J69" s="11" t="n">
        <f aca="false">IF(I69&gt;0,I69*$F$6/12,0)</f>
        <v>65.7534715649803</v>
      </c>
      <c r="K69" s="11" t="n">
        <f aca="false">MAX(0,I69+J69-IF(I69&gt;0,MIN($G$6,I69+J69),0))</f>
        <v>6648.85946047193</v>
      </c>
      <c r="L69" s="11" t="n">
        <f aca="false">N68</f>
        <v>8502.67747869134</v>
      </c>
      <c r="M69" s="11" t="n">
        <f aca="false">IF(L69&gt;0,L69*$F$7/12,0)</f>
        <v>53.1417342418209</v>
      </c>
      <c r="N69" s="11" t="n">
        <f aca="false">MAX(0,L69+M69-IF(L69&gt;0,MIN($G$7,L69+M69),0))</f>
        <v>7870.81921293316</v>
      </c>
    </row>
    <row r="71" customFormat="false" ht="15" hidden="false" customHeight="false" outlineLevel="0" collapsed="false">
      <c r="A71" s="6" t="s">
        <v>49</v>
      </c>
      <c r="D71" s="12" t="n">
        <f aca="false">SUM(G46:G69)+SUM(J46:J69)+SUM(M46:M69)</f>
        <v>10940.6179270785</v>
      </c>
    </row>
    <row r="72" customFormat="false" ht="15" hidden="false" customHeight="false" outlineLevel="0" collapsed="false">
      <c r="A72" s="6" t="s">
        <v>43</v>
      </c>
      <c r="D72" s="12" t="n">
        <f aca="false">H69+K69+N69</f>
        <v>24260.6179270785</v>
      </c>
    </row>
    <row r="73" customFormat="false" ht="15" hidden="false" customHeight="false" outlineLevel="0" collapsed="false">
      <c r="A73" s="6" t="s">
        <v>50</v>
      </c>
      <c r="D73" s="12" t="n">
        <f aca="false">D69</f>
        <v>28920</v>
      </c>
    </row>
    <row r="76" customFormat="false" ht="15" hidden="false" customHeight="false" outlineLevel="0" collapsed="false">
      <c r="A76" s="6" t="s">
        <v>51</v>
      </c>
    </row>
    <row r="77" customFormat="false" ht="15" hidden="false" customHeight="false" outlineLevel="0" collapsed="false">
      <c r="A77" s="3" t="s">
        <v>32</v>
      </c>
      <c r="B77" s="3" t="s">
        <v>33</v>
      </c>
      <c r="C77" s="3" t="s">
        <v>52</v>
      </c>
      <c r="D77" s="3" t="s">
        <v>48</v>
      </c>
      <c r="E77" s="3" t="s">
        <v>53</v>
      </c>
      <c r="F77" s="3" t="s">
        <v>68</v>
      </c>
      <c r="G77" s="3" t="s">
        <v>69</v>
      </c>
      <c r="H77" s="3" t="s">
        <v>77</v>
      </c>
      <c r="I77" s="3" t="s">
        <v>70</v>
      </c>
      <c r="J77" s="3" t="s">
        <v>71</v>
      </c>
      <c r="K77" s="3" t="s">
        <v>72</v>
      </c>
      <c r="L77" s="3" t="s">
        <v>78</v>
      </c>
      <c r="M77" s="3" t="s">
        <v>73</v>
      </c>
      <c r="N77" s="3" t="s">
        <v>74</v>
      </c>
      <c r="O77" s="3" t="s">
        <v>75</v>
      </c>
      <c r="P77" s="3" t="s">
        <v>79</v>
      </c>
      <c r="Q77" s="3" t="s">
        <v>76</v>
      </c>
    </row>
    <row r="78" customFormat="false" ht="15" hidden="false" customHeight="false" outlineLevel="0" collapsed="false">
      <c r="A78" s="4" t="n">
        <v>1</v>
      </c>
      <c r="B78" s="11" t="n">
        <f aca="false">$B$5</f>
        <v>11500</v>
      </c>
      <c r="C78" s="11" t="n">
        <f aca="false">MAX(0,B78+IF(A78=1,$B$10,0)-$B$6)</f>
        <v>2900</v>
      </c>
      <c r="D78" s="11" t="n">
        <f aca="false">MAX(0,-(B78+IF(A78=1,$B$10,0)-$B$6))</f>
        <v>0</v>
      </c>
      <c r="E78" s="11" t="n">
        <f aca="false">MAX(0,C78-(0+MIN(IF(F78&gt;0,$G$5,0),C78-(0),F78+G78)+MIN(IF(J78&gt;0,$G$6,0),C78-(0+MIN(IF(F78&gt;0,$G$5,0),C78-(0),F78+G78)),J78+K78)+MIN(IF(N78&gt;0,$G$7,0),C78-(0+MIN(IF(F78&gt;0,$G$5,0),C78-(0),F78+G78)+MIN(IF(J78&gt;0,$G$6,0),C78-(0+MIN(IF(F78&gt;0,$G$5,0),C78-(0),F78+G78)),J78+K78)),N78+O78)))</f>
        <v>1205</v>
      </c>
      <c r="F78" s="11" t="n">
        <f aca="false">$E$5</f>
        <v>14000</v>
      </c>
      <c r="G78" s="11" t="n">
        <f aca="false">IF(F78&gt;0,F78*$F$5/12,0)</f>
        <v>280</v>
      </c>
      <c r="H78" s="11" t="n">
        <f aca="false">MIN(IF(F78&gt;0,$G$5,0),C78-(0),F78+G78)+MIN(E78-(0),MAX(0,F78+G78-MIN(IF(F78&gt;0,$G$5,0),C78-(0),F78+G78)))</f>
        <v>1625</v>
      </c>
      <c r="I78" s="11" t="n">
        <f aca="false">MAX(0,F78+G78-H78)+D78</f>
        <v>12655</v>
      </c>
      <c r="J78" s="11" t="n">
        <f aca="false">$E$6</f>
        <v>18000</v>
      </c>
      <c r="K78" s="11" t="n">
        <f aca="false">IF(J78&gt;0,J78*$F$6/12,0)</f>
        <v>165</v>
      </c>
      <c r="L78" s="11" t="n">
        <f aca="false">MIN(IF(J78&gt;0,$G$6,0),C78-(0+MIN(IF(F78&gt;0,$G$5,0),C78-(0),F78+G78)),J78+K78)+MIN(E78-(0+MIN(E78-(0),MAX(0,F78+G78-MIN(IF(F78&gt;0,$G$5,0),C78-(0),F78+G78)))),MAX(0,J78+K78-MIN(IF(J78&gt;0,$G$6,0),C78-(0+MIN(IF(F78&gt;0,$G$5,0),C78-(0),F78+G78)),J78+K78)))</f>
        <v>590</v>
      </c>
      <c r="M78" s="11" t="n">
        <f aca="false">MAX(0,J78+K78-L78)</f>
        <v>17575</v>
      </c>
      <c r="N78" s="11" t="n">
        <f aca="false">$E$7</f>
        <v>22000</v>
      </c>
      <c r="O78" s="11" t="n">
        <f aca="false">IF(N78&gt;0,N78*$F$7/12,0)</f>
        <v>137.5</v>
      </c>
      <c r="P78" s="11" t="n">
        <f aca="false">MIN(IF(N78&gt;0,$G$7,0),C78-(0+MIN(IF(F78&gt;0,$G$5,0),C78-(0),F78+G78)+MIN(IF(J78&gt;0,$G$6,0),C78-(0+MIN(IF(F78&gt;0,$G$5,0),C78-(0),F78+G78)),J78+K78)),N78+O78)+MIN(E78-(0+MIN(E78-(0),MAX(0,F78+G78-MIN(IF(F78&gt;0,$G$5,0),C78-(0),F78+G78)))+MIN(E78-(0+MIN(E78-(0),MAX(0,F78+G78-MIN(IF(F78&gt;0,$G$5,0),C78-(0),F78+G78)))),MAX(0,J78+K78-MIN(IF(J78&gt;0,$G$6,0),C78-(0+MIN(IF(F78&gt;0,$G$5,0),C78-(0),F78+G78)),J78+K78)))),MAX(0,N78+O78-MIN(IF(N78&gt;0,$G$7,0),C78-(0+MIN(IF(F78&gt;0,$G$5,0),C78-(0),F78+G78)+MIN(IF(J78&gt;0,$G$6,0),C78-(0+MIN(IF(F78&gt;0,$G$5,0),C78-(0),F78+G78)),J78+K78)),N78+O78)))</f>
        <v>685</v>
      </c>
      <c r="Q78" s="11" t="n">
        <f aca="false">MAX(0,N78+O78-P78)</f>
        <v>21452.5</v>
      </c>
    </row>
    <row r="79" customFormat="false" ht="15" hidden="false" customHeight="false" outlineLevel="0" collapsed="false">
      <c r="A79" s="4" t="n">
        <v>2</v>
      </c>
      <c r="B79" s="11" t="n">
        <f aca="false">$B$5</f>
        <v>11500</v>
      </c>
      <c r="C79" s="11" t="n">
        <f aca="false">MAX(0,B79+IF(A79=1,$B$10,0)-$B$6)</f>
        <v>2900</v>
      </c>
      <c r="D79" s="11" t="n">
        <f aca="false">MAX(0,-(B79+IF(A79=1,$B$10,0)-$B$6))</f>
        <v>0</v>
      </c>
      <c r="E79" s="11" t="n">
        <f aca="false">MAX(0,C79-(0+MIN(IF(F79&gt;0,$G$5,0),C79-(0),F79+G79)+MIN(IF(J79&gt;0,$G$6,0),C79-(0+MIN(IF(F79&gt;0,$G$5,0),C79-(0),F79+G79)),J79+K79)+MIN(IF(N79&gt;0,$G$7,0),C79-(0+MIN(IF(F79&gt;0,$G$5,0),C79-(0),F79+G79)+MIN(IF(J79&gt;0,$G$6,0),C79-(0+MIN(IF(F79&gt;0,$G$5,0),C79-(0),F79+G79)),J79+K79)),N79+O79)))</f>
        <v>1205</v>
      </c>
      <c r="F79" s="11" t="n">
        <f aca="false">I78</f>
        <v>12655</v>
      </c>
      <c r="G79" s="11" t="n">
        <f aca="false">IF(F79&gt;0,F79*$F$5/12,0)</f>
        <v>253.1</v>
      </c>
      <c r="H79" s="11" t="n">
        <f aca="false">MIN(IF(F79&gt;0,$G$5,0),C79-(0),F79+G79)+MIN(E79-(0),MAX(0,F79+G79-MIN(IF(F79&gt;0,$G$5,0),C79-(0),F79+G79)))</f>
        <v>1625</v>
      </c>
      <c r="I79" s="11" t="n">
        <f aca="false">MAX(0,F79+G79-H79)+D79</f>
        <v>11283.1</v>
      </c>
      <c r="J79" s="11" t="n">
        <f aca="false">M78</f>
        <v>17575</v>
      </c>
      <c r="K79" s="11" t="n">
        <f aca="false">IF(J79&gt;0,J79*$F$6/12,0)</f>
        <v>161.104166666667</v>
      </c>
      <c r="L79" s="11" t="n">
        <f aca="false">MIN(IF(J79&gt;0,$G$6,0),C79-(0+MIN(IF(F79&gt;0,$G$5,0),C79-(0),F79+G79)),J79+K79)+MIN(E79-(0+MIN(E79-(0),MAX(0,F79+G79-MIN(IF(F79&gt;0,$G$5,0),C79-(0),F79+G79)))),MAX(0,J79+K79-MIN(IF(J79&gt;0,$G$6,0),C79-(0+MIN(IF(F79&gt;0,$G$5,0),C79-(0),F79+G79)),J79+K79)))</f>
        <v>590</v>
      </c>
      <c r="M79" s="11" t="n">
        <f aca="false">MAX(0,J79+K79-L79)</f>
        <v>17146.1041666667</v>
      </c>
      <c r="N79" s="11" t="n">
        <f aca="false">Q78</f>
        <v>21452.5</v>
      </c>
      <c r="O79" s="11" t="n">
        <f aca="false">IF(N79&gt;0,N79*$F$7/12,0)</f>
        <v>134.078125</v>
      </c>
      <c r="P79" s="11" t="n">
        <f aca="false">MIN(IF(N79&gt;0,$G$7,0),C79-(0+MIN(IF(F79&gt;0,$G$5,0),C79-(0),F79+G79)+MIN(IF(J79&gt;0,$G$6,0),C79-(0+MIN(IF(F79&gt;0,$G$5,0),C79-(0),F79+G79)),J79+K79)),N79+O79)+MIN(E79-(0+MIN(E79-(0),MAX(0,F79+G79-MIN(IF(F79&gt;0,$G$5,0),C79-(0),F79+G79)))+MIN(E79-(0+MIN(E79-(0),MAX(0,F79+G79-MIN(IF(F79&gt;0,$G$5,0),C79-(0),F79+G79)))),MAX(0,J79+K79-MIN(IF(J79&gt;0,$G$6,0),C79-(0+MIN(IF(F79&gt;0,$G$5,0),C79-(0),F79+G79)),J79+K79)))),MAX(0,N79+O79-MIN(IF(N79&gt;0,$G$7,0),C79-(0+MIN(IF(F79&gt;0,$G$5,0),C79-(0),F79+G79)+MIN(IF(J79&gt;0,$G$6,0),C79-(0+MIN(IF(F79&gt;0,$G$5,0),C79-(0),F79+G79)),J79+K79)),N79+O79)))</f>
        <v>685</v>
      </c>
      <c r="Q79" s="11" t="n">
        <f aca="false">MAX(0,N79+O79-P79)</f>
        <v>20901.578125</v>
      </c>
    </row>
    <row r="80" customFormat="false" ht="15" hidden="false" customHeight="false" outlineLevel="0" collapsed="false">
      <c r="A80" s="4" t="n">
        <v>3</v>
      </c>
      <c r="B80" s="11" t="n">
        <f aca="false">$B$5</f>
        <v>11500</v>
      </c>
      <c r="C80" s="11" t="n">
        <f aca="false">MAX(0,B80+IF(A80=1,$B$10,0)-$B$6)</f>
        <v>2900</v>
      </c>
      <c r="D80" s="11" t="n">
        <f aca="false">MAX(0,-(B80+IF(A80=1,$B$10,0)-$B$6))</f>
        <v>0</v>
      </c>
      <c r="E80" s="11" t="n">
        <f aca="false">MAX(0,C80-(0+MIN(IF(F80&gt;0,$G$5,0),C80-(0),F80+G80)+MIN(IF(J80&gt;0,$G$6,0),C80-(0+MIN(IF(F80&gt;0,$G$5,0),C80-(0),F80+G80)),J80+K80)+MIN(IF(N80&gt;0,$G$7,0),C80-(0+MIN(IF(F80&gt;0,$G$5,0),C80-(0),F80+G80)+MIN(IF(J80&gt;0,$G$6,0),C80-(0+MIN(IF(F80&gt;0,$G$5,0),C80-(0),F80+G80)),J80+K80)),N80+O80)))</f>
        <v>1205</v>
      </c>
      <c r="F80" s="11" t="n">
        <f aca="false">I79</f>
        <v>11283.1</v>
      </c>
      <c r="G80" s="11" t="n">
        <f aca="false">IF(F80&gt;0,F80*$F$5/12,0)</f>
        <v>225.662</v>
      </c>
      <c r="H80" s="11" t="n">
        <f aca="false">MIN(IF(F80&gt;0,$G$5,0),C80-(0),F80+G80)+MIN(E80-(0),MAX(0,F80+G80-MIN(IF(F80&gt;0,$G$5,0),C80-(0),F80+G80)))</f>
        <v>1625</v>
      </c>
      <c r="I80" s="11" t="n">
        <f aca="false">MAX(0,F80+G80-H80)+D80</f>
        <v>9883.762</v>
      </c>
      <c r="J80" s="11" t="n">
        <f aca="false">M79</f>
        <v>17146.1041666667</v>
      </c>
      <c r="K80" s="11" t="n">
        <f aca="false">IF(J80&gt;0,J80*$F$6/12,0)</f>
        <v>157.172621527778</v>
      </c>
      <c r="L80" s="11" t="n">
        <f aca="false">MIN(IF(J80&gt;0,$G$6,0),C80-(0+MIN(IF(F80&gt;0,$G$5,0),C80-(0),F80+G80)),J80+K80)+MIN(E80-(0+MIN(E80-(0),MAX(0,F80+G80-MIN(IF(F80&gt;0,$G$5,0),C80-(0),F80+G80)))),MAX(0,J80+K80-MIN(IF(J80&gt;0,$G$6,0),C80-(0+MIN(IF(F80&gt;0,$G$5,0),C80-(0),F80+G80)),J80+K80)))</f>
        <v>590</v>
      </c>
      <c r="M80" s="11" t="n">
        <f aca="false">MAX(0,J80+K80-L80)</f>
        <v>16713.2767881944</v>
      </c>
      <c r="N80" s="11" t="n">
        <f aca="false">Q79</f>
        <v>20901.578125</v>
      </c>
      <c r="O80" s="11" t="n">
        <f aca="false">IF(N80&gt;0,N80*$F$7/12,0)</f>
        <v>130.63486328125</v>
      </c>
      <c r="P80" s="11" t="n">
        <f aca="false">MIN(IF(N80&gt;0,$G$7,0),C80-(0+MIN(IF(F80&gt;0,$G$5,0),C80-(0),F80+G80)+MIN(IF(J80&gt;0,$G$6,0),C80-(0+MIN(IF(F80&gt;0,$G$5,0),C80-(0),F80+G80)),J80+K80)),N80+O80)+MIN(E80-(0+MIN(E80-(0),MAX(0,F80+G80-MIN(IF(F80&gt;0,$G$5,0),C80-(0),F80+G80)))+MIN(E80-(0+MIN(E80-(0),MAX(0,F80+G80-MIN(IF(F80&gt;0,$G$5,0),C80-(0),F80+G80)))),MAX(0,J80+K80-MIN(IF(J80&gt;0,$G$6,0),C80-(0+MIN(IF(F80&gt;0,$G$5,0),C80-(0),F80+G80)),J80+K80)))),MAX(0,N80+O80-MIN(IF(N80&gt;0,$G$7,0),C80-(0+MIN(IF(F80&gt;0,$G$5,0),C80-(0),F80+G80)+MIN(IF(J80&gt;0,$G$6,0),C80-(0+MIN(IF(F80&gt;0,$G$5,0),C80-(0),F80+G80)),J80+K80)),N80+O80)))</f>
        <v>685</v>
      </c>
      <c r="Q80" s="11" t="n">
        <f aca="false">MAX(0,N80+O80-P80)</f>
        <v>20347.2129882813</v>
      </c>
    </row>
    <row r="81" customFormat="false" ht="15" hidden="false" customHeight="false" outlineLevel="0" collapsed="false">
      <c r="A81" s="4" t="n">
        <v>4</v>
      </c>
      <c r="B81" s="11" t="n">
        <f aca="false">$B$5</f>
        <v>11500</v>
      </c>
      <c r="C81" s="11" t="n">
        <f aca="false">MAX(0,B81+IF(A81=1,$B$10,0)-$B$6)</f>
        <v>2900</v>
      </c>
      <c r="D81" s="11" t="n">
        <f aca="false">MAX(0,-(B81+IF(A81=1,$B$10,0)-$B$6))</f>
        <v>0</v>
      </c>
      <c r="E81" s="11" t="n">
        <f aca="false">MAX(0,C81-(0+MIN(IF(F81&gt;0,$G$5,0),C81-(0),F81+G81)+MIN(IF(J81&gt;0,$G$6,0),C81-(0+MIN(IF(F81&gt;0,$G$5,0),C81-(0),F81+G81)),J81+K81)+MIN(IF(N81&gt;0,$G$7,0),C81-(0+MIN(IF(F81&gt;0,$G$5,0),C81-(0),F81+G81)+MIN(IF(J81&gt;0,$G$6,0),C81-(0+MIN(IF(F81&gt;0,$G$5,0),C81-(0),F81+G81)),J81+K81)),N81+O81)))</f>
        <v>1205</v>
      </c>
      <c r="F81" s="11" t="n">
        <f aca="false">I80</f>
        <v>9883.762</v>
      </c>
      <c r="G81" s="11" t="n">
        <f aca="false">IF(F81&gt;0,F81*$F$5/12,0)</f>
        <v>197.67524</v>
      </c>
      <c r="H81" s="11" t="n">
        <f aca="false">MIN(IF(F81&gt;0,$G$5,0),C81-(0),F81+G81)+MIN(E81-(0),MAX(0,F81+G81-MIN(IF(F81&gt;0,$G$5,0),C81-(0),F81+G81)))</f>
        <v>1625</v>
      </c>
      <c r="I81" s="11" t="n">
        <f aca="false">MAX(0,F81+G81-H81)+D81</f>
        <v>8456.43724</v>
      </c>
      <c r="J81" s="11" t="n">
        <f aca="false">M80</f>
        <v>16713.2767881944</v>
      </c>
      <c r="K81" s="11" t="n">
        <f aca="false">IF(J81&gt;0,J81*$F$6/12,0)</f>
        <v>153.205037225116</v>
      </c>
      <c r="L81" s="11" t="n">
        <f aca="false">MIN(IF(J81&gt;0,$G$6,0),C81-(0+MIN(IF(F81&gt;0,$G$5,0),C81-(0),F81+G81)),J81+K81)+MIN(E81-(0+MIN(E81-(0),MAX(0,F81+G81-MIN(IF(F81&gt;0,$G$5,0),C81-(0),F81+G81)))),MAX(0,J81+K81-MIN(IF(J81&gt;0,$G$6,0),C81-(0+MIN(IF(F81&gt;0,$G$5,0),C81-(0),F81+G81)),J81+K81)))</f>
        <v>590</v>
      </c>
      <c r="M81" s="11" t="n">
        <f aca="false">MAX(0,J81+K81-L81)</f>
        <v>16276.4818254196</v>
      </c>
      <c r="N81" s="11" t="n">
        <f aca="false">Q80</f>
        <v>20347.2129882813</v>
      </c>
      <c r="O81" s="11" t="n">
        <f aca="false">IF(N81&gt;0,N81*$F$7/12,0)</f>
        <v>127.170081176758</v>
      </c>
      <c r="P81" s="11" t="n">
        <f aca="false">MIN(IF(N81&gt;0,$G$7,0),C81-(0+MIN(IF(F81&gt;0,$G$5,0),C81-(0),F81+G81)+MIN(IF(J81&gt;0,$G$6,0),C81-(0+MIN(IF(F81&gt;0,$G$5,0),C81-(0),F81+G81)),J81+K81)),N81+O81)+MIN(E81-(0+MIN(E81-(0),MAX(0,F81+G81-MIN(IF(F81&gt;0,$G$5,0),C81-(0),F81+G81)))+MIN(E81-(0+MIN(E81-(0),MAX(0,F81+G81-MIN(IF(F81&gt;0,$G$5,0),C81-(0),F81+G81)))),MAX(0,J81+K81-MIN(IF(J81&gt;0,$G$6,0),C81-(0+MIN(IF(F81&gt;0,$G$5,0),C81-(0),F81+G81)),J81+K81)))),MAX(0,N81+O81-MIN(IF(N81&gt;0,$G$7,0),C81-(0+MIN(IF(F81&gt;0,$G$5,0),C81-(0),F81+G81)+MIN(IF(J81&gt;0,$G$6,0),C81-(0+MIN(IF(F81&gt;0,$G$5,0),C81-(0),F81+G81)),J81+K81)),N81+O81)))</f>
        <v>685</v>
      </c>
      <c r="Q81" s="11" t="n">
        <f aca="false">MAX(0,N81+O81-P81)</f>
        <v>19789.383069458</v>
      </c>
    </row>
    <row r="82" customFormat="false" ht="15" hidden="false" customHeight="false" outlineLevel="0" collapsed="false">
      <c r="A82" s="4" t="n">
        <v>5</v>
      </c>
      <c r="B82" s="11" t="n">
        <f aca="false">$B$5</f>
        <v>11500</v>
      </c>
      <c r="C82" s="11" t="n">
        <f aca="false">MAX(0,B82+IF(A82=1,$B$10,0)-$B$6)</f>
        <v>2900</v>
      </c>
      <c r="D82" s="11" t="n">
        <f aca="false">MAX(0,-(B82+IF(A82=1,$B$10,0)-$B$6))</f>
        <v>0</v>
      </c>
      <c r="E82" s="11" t="n">
        <f aca="false">MAX(0,C82-(0+MIN(IF(F82&gt;0,$G$5,0),C82-(0),F82+G82)+MIN(IF(J82&gt;0,$G$6,0),C82-(0+MIN(IF(F82&gt;0,$G$5,0),C82-(0),F82+G82)),J82+K82)+MIN(IF(N82&gt;0,$G$7,0),C82-(0+MIN(IF(F82&gt;0,$G$5,0),C82-(0),F82+G82)+MIN(IF(J82&gt;0,$G$6,0),C82-(0+MIN(IF(F82&gt;0,$G$5,0),C82-(0),F82+G82)),J82+K82)),N82+O82)))</f>
        <v>1205</v>
      </c>
      <c r="F82" s="11" t="n">
        <f aca="false">I81</f>
        <v>8456.43724</v>
      </c>
      <c r="G82" s="11" t="n">
        <f aca="false">IF(F82&gt;0,F82*$F$5/12,0)</f>
        <v>169.1287448</v>
      </c>
      <c r="H82" s="11" t="n">
        <f aca="false">MIN(IF(F82&gt;0,$G$5,0),C82-(0),F82+G82)+MIN(E82-(0),MAX(0,F82+G82-MIN(IF(F82&gt;0,$G$5,0),C82-(0),F82+G82)))</f>
        <v>1625</v>
      </c>
      <c r="I82" s="11" t="n">
        <f aca="false">MAX(0,F82+G82-H82)+D82</f>
        <v>7000.5659848</v>
      </c>
      <c r="J82" s="11" t="n">
        <f aca="false">M81</f>
        <v>16276.4818254196</v>
      </c>
      <c r="K82" s="11" t="n">
        <f aca="false">IF(J82&gt;0,J82*$F$6/12,0)</f>
        <v>149.201083399679</v>
      </c>
      <c r="L82" s="11" t="n">
        <f aca="false">MIN(IF(J82&gt;0,$G$6,0),C82-(0+MIN(IF(F82&gt;0,$G$5,0),C82-(0),F82+G82)),J82+K82)+MIN(E82-(0+MIN(E82-(0),MAX(0,F82+G82-MIN(IF(F82&gt;0,$G$5,0),C82-(0),F82+G82)))),MAX(0,J82+K82-MIN(IF(J82&gt;0,$G$6,0),C82-(0+MIN(IF(F82&gt;0,$G$5,0),C82-(0),F82+G82)),J82+K82)))</f>
        <v>590</v>
      </c>
      <c r="M82" s="11" t="n">
        <f aca="false">MAX(0,J82+K82-L82)</f>
        <v>15835.6829088192</v>
      </c>
      <c r="N82" s="11" t="n">
        <f aca="false">Q81</f>
        <v>19789.383069458</v>
      </c>
      <c r="O82" s="11" t="n">
        <f aca="false">IF(N82&gt;0,N82*$F$7/12,0)</f>
        <v>123.683644184113</v>
      </c>
      <c r="P82" s="11" t="n">
        <f aca="false">MIN(IF(N82&gt;0,$G$7,0),C82-(0+MIN(IF(F82&gt;0,$G$5,0),C82-(0),F82+G82)+MIN(IF(J82&gt;0,$G$6,0),C82-(0+MIN(IF(F82&gt;0,$G$5,0),C82-(0),F82+G82)),J82+K82)),N82+O82)+MIN(E82-(0+MIN(E82-(0),MAX(0,F82+G82-MIN(IF(F82&gt;0,$G$5,0),C82-(0),F82+G82)))+MIN(E82-(0+MIN(E82-(0),MAX(0,F82+G82-MIN(IF(F82&gt;0,$G$5,0),C82-(0),F82+G82)))),MAX(0,J82+K82-MIN(IF(J82&gt;0,$G$6,0),C82-(0+MIN(IF(F82&gt;0,$G$5,0),C82-(0),F82+G82)),J82+K82)))),MAX(0,N82+O82-MIN(IF(N82&gt;0,$G$7,0),C82-(0+MIN(IF(F82&gt;0,$G$5,0),C82-(0),F82+G82)+MIN(IF(J82&gt;0,$G$6,0),C82-(0+MIN(IF(F82&gt;0,$G$5,0),C82-(0),F82+G82)),J82+K82)),N82+O82)))</f>
        <v>685</v>
      </c>
      <c r="Q82" s="11" t="n">
        <f aca="false">MAX(0,N82+O82-P82)</f>
        <v>19228.0667136421</v>
      </c>
    </row>
    <row r="83" customFormat="false" ht="15" hidden="false" customHeight="false" outlineLevel="0" collapsed="false">
      <c r="A83" s="4" t="n">
        <v>6</v>
      </c>
      <c r="B83" s="11" t="n">
        <f aca="false">$B$5</f>
        <v>11500</v>
      </c>
      <c r="C83" s="11" t="n">
        <f aca="false">MAX(0,B83+IF(A83=1,$B$10,0)-$B$6)</f>
        <v>2900</v>
      </c>
      <c r="D83" s="11" t="n">
        <f aca="false">MAX(0,-(B83+IF(A83=1,$B$10,0)-$B$6))</f>
        <v>0</v>
      </c>
      <c r="E83" s="11" t="n">
        <f aca="false">MAX(0,C83-(0+MIN(IF(F83&gt;0,$G$5,0),C83-(0),F83+G83)+MIN(IF(J83&gt;0,$G$6,0),C83-(0+MIN(IF(F83&gt;0,$G$5,0),C83-(0),F83+G83)),J83+K83)+MIN(IF(N83&gt;0,$G$7,0),C83-(0+MIN(IF(F83&gt;0,$G$5,0),C83-(0),F83+G83)+MIN(IF(J83&gt;0,$G$6,0),C83-(0+MIN(IF(F83&gt;0,$G$5,0),C83-(0),F83+G83)),J83+K83)),N83+O83)))</f>
        <v>1205</v>
      </c>
      <c r="F83" s="11" t="n">
        <f aca="false">I82</f>
        <v>7000.5659848</v>
      </c>
      <c r="G83" s="11" t="n">
        <f aca="false">IF(F83&gt;0,F83*$F$5/12,0)</f>
        <v>140.011319696</v>
      </c>
      <c r="H83" s="11" t="n">
        <f aca="false">MIN(IF(F83&gt;0,$G$5,0),C83-(0),F83+G83)+MIN(E83-(0),MAX(0,F83+G83-MIN(IF(F83&gt;0,$G$5,0),C83-(0),F83+G83)))</f>
        <v>1625</v>
      </c>
      <c r="I83" s="11" t="n">
        <f aca="false">MAX(0,F83+G83-H83)+D83</f>
        <v>5515.577304496</v>
      </c>
      <c r="J83" s="11" t="n">
        <f aca="false">M82</f>
        <v>15835.6829088192</v>
      </c>
      <c r="K83" s="11" t="n">
        <f aca="false">IF(J83&gt;0,J83*$F$6/12,0)</f>
        <v>145.160426664176</v>
      </c>
      <c r="L83" s="11" t="n">
        <f aca="false">MIN(IF(J83&gt;0,$G$6,0),C83-(0+MIN(IF(F83&gt;0,$G$5,0),C83-(0),F83+G83)),J83+K83)+MIN(E83-(0+MIN(E83-(0),MAX(0,F83+G83-MIN(IF(F83&gt;0,$G$5,0),C83-(0),F83+G83)))),MAX(0,J83+K83-MIN(IF(J83&gt;0,$G$6,0),C83-(0+MIN(IF(F83&gt;0,$G$5,0),C83-(0),F83+G83)),J83+K83)))</f>
        <v>590</v>
      </c>
      <c r="M83" s="11" t="n">
        <f aca="false">MAX(0,J83+K83-L83)</f>
        <v>15390.8433354834</v>
      </c>
      <c r="N83" s="11" t="n">
        <f aca="false">Q82</f>
        <v>19228.0667136421</v>
      </c>
      <c r="O83" s="11" t="n">
        <f aca="false">IF(N83&gt;0,N83*$F$7/12,0)</f>
        <v>120.175416960263</v>
      </c>
      <c r="P83" s="11" t="n">
        <f aca="false">MIN(IF(N83&gt;0,$G$7,0),C83-(0+MIN(IF(F83&gt;0,$G$5,0),C83-(0),F83+G83)+MIN(IF(J83&gt;0,$G$6,0),C83-(0+MIN(IF(F83&gt;0,$G$5,0),C83-(0),F83+G83)),J83+K83)),N83+O83)+MIN(E83-(0+MIN(E83-(0),MAX(0,F83+G83-MIN(IF(F83&gt;0,$G$5,0),C83-(0),F83+G83)))+MIN(E83-(0+MIN(E83-(0),MAX(0,F83+G83-MIN(IF(F83&gt;0,$G$5,0),C83-(0),F83+G83)))),MAX(0,J83+K83-MIN(IF(J83&gt;0,$G$6,0),C83-(0+MIN(IF(F83&gt;0,$G$5,0),C83-(0),F83+G83)),J83+K83)))),MAX(0,N83+O83-MIN(IF(N83&gt;0,$G$7,0),C83-(0+MIN(IF(F83&gt;0,$G$5,0),C83-(0),F83+G83)+MIN(IF(J83&gt;0,$G$6,0),C83-(0+MIN(IF(F83&gt;0,$G$5,0),C83-(0),F83+G83)),J83+K83)),N83+O83)))</f>
        <v>685</v>
      </c>
      <c r="Q83" s="11" t="n">
        <f aca="false">MAX(0,N83+O83-P83)</f>
        <v>18663.2421306024</v>
      </c>
    </row>
    <row r="84" customFormat="false" ht="15" hidden="false" customHeight="false" outlineLevel="0" collapsed="false">
      <c r="A84" s="4" t="n">
        <v>7</v>
      </c>
      <c r="B84" s="11" t="n">
        <f aca="false">$B$5</f>
        <v>11500</v>
      </c>
      <c r="C84" s="11" t="n">
        <f aca="false">MAX(0,B84+IF(A84=1,$B$10,0)-$B$6)</f>
        <v>2900</v>
      </c>
      <c r="D84" s="11" t="n">
        <f aca="false">MAX(0,-(B84+IF(A84=1,$B$10,0)-$B$6))</f>
        <v>0</v>
      </c>
      <c r="E84" s="11" t="n">
        <f aca="false">MAX(0,C84-(0+MIN(IF(F84&gt;0,$G$5,0),C84-(0),F84+G84)+MIN(IF(J84&gt;0,$G$6,0),C84-(0+MIN(IF(F84&gt;0,$G$5,0),C84-(0),F84+G84)),J84+K84)+MIN(IF(N84&gt;0,$G$7,0),C84-(0+MIN(IF(F84&gt;0,$G$5,0),C84-(0),F84+G84)+MIN(IF(J84&gt;0,$G$6,0),C84-(0+MIN(IF(F84&gt;0,$G$5,0),C84-(0),F84+G84)),J84+K84)),N84+O84)))</f>
        <v>1205</v>
      </c>
      <c r="F84" s="11" t="n">
        <f aca="false">I83</f>
        <v>5515.577304496</v>
      </c>
      <c r="G84" s="11" t="n">
        <f aca="false">IF(F84&gt;0,F84*$F$5/12,0)</f>
        <v>110.31154608992</v>
      </c>
      <c r="H84" s="11" t="n">
        <f aca="false">MIN(IF(F84&gt;0,$G$5,0),C84-(0),F84+G84)+MIN(E84-(0),MAX(0,F84+G84-MIN(IF(F84&gt;0,$G$5,0),C84-(0),F84+G84)))</f>
        <v>1625</v>
      </c>
      <c r="I84" s="11" t="n">
        <f aca="false">MAX(0,F84+G84-H84)+D84</f>
        <v>4000.88885058592</v>
      </c>
      <c r="J84" s="11" t="n">
        <f aca="false">M83</f>
        <v>15390.8433354834</v>
      </c>
      <c r="K84" s="11" t="n">
        <f aca="false">IF(J84&gt;0,J84*$F$6/12,0)</f>
        <v>141.082730575265</v>
      </c>
      <c r="L84" s="11" t="n">
        <f aca="false">MIN(IF(J84&gt;0,$G$6,0),C84-(0+MIN(IF(F84&gt;0,$G$5,0),C84-(0),F84+G84)),J84+K84)+MIN(E84-(0+MIN(E84-(0),MAX(0,F84+G84-MIN(IF(F84&gt;0,$G$5,0),C84-(0),F84+G84)))),MAX(0,J84+K84-MIN(IF(J84&gt;0,$G$6,0),C84-(0+MIN(IF(F84&gt;0,$G$5,0),C84-(0),F84+G84)),J84+K84)))</f>
        <v>590</v>
      </c>
      <c r="M84" s="11" t="n">
        <f aca="false">MAX(0,J84+K84-L84)</f>
        <v>14941.9260660587</v>
      </c>
      <c r="N84" s="11" t="n">
        <f aca="false">Q83</f>
        <v>18663.2421306024</v>
      </c>
      <c r="O84" s="11" t="n">
        <f aca="false">IF(N84&gt;0,N84*$F$7/12,0)</f>
        <v>116.645263316265</v>
      </c>
      <c r="P84" s="11" t="n">
        <f aca="false">MIN(IF(N84&gt;0,$G$7,0),C84-(0+MIN(IF(F84&gt;0,$G$5,0),C84-(0),F84+G84)+MIN(IF(J84&gt;0,$G$6,0),C84-(0+MIN(IF(F84&gt;0,$G$5,0),C84-(0),F84+G84)),J84+K84)),N84+O84)+MIN(E84-(0+MIN(E84-(0),MAX(0,F84+G84-MIN(IF(F84&gt;0,$G$5,0),C84-(0),F84+G84)))+MIN(E84-(0+MIN(E84-(0),MAX(0,F84+G84-MIN(IF(F84&gt;0,$G$5,0),C84-(0),F84+G84)))),MAX(0,J84+K84-MIN(IF(J84&gt;0,$G$6,0),C84-(0+MIN(IF(F84&gt;0,$G$5,0),C84-(0),F84+G84)),J84+K84)))),MAX(0,N84+O84-MIN(IF(N84&gt;0,$G$7,0),C84-(0+MIN(IF(F84&gt;0,$G$5,0),C84-(0),F84+G84)+MIN(IF(J84&gt;0,$G$6,0),C84-(0+MIN(IF(F84&gt;0,$G$5,0),C84-(0),F84+G84)),J84+K84)),N84+O84)))</f>
        <v>685</v>
      </c>
      <c r="Q84" s="11" t="n">
        <f aca="false">MAX(0,N84+O84-P84)</f>
        <v>18094.8873939187</v>
      </c>
    </row>
    <row r="85" customFormat="false" ht="15" hidden="false" customHeight="false" outlineLevel="0" collapsed="false">
      <c r="A85" s="4" t="n">
        <v>8</v>
      </c>
      <c r="B85" s="11" t="n">
        <f aca="false">$B$5</f>
        <v>11500</v>
      </c>
      <c r="C85" s="11" t="n">
        <f aca="false">MAX(0,B85+IF(A85=1,$B$10,0)-$B$6)</f>
        <v>2900</v>
      </c>
      <c r="D85" s="11" t="n">
        <f aca="false">MAX(0,-(B85+IF(A85=1,$B$10,0)-$B$6))</f>
        <v>0</v>
      </c>
      <c r="E85" s="11" t="n">
        <f aca="false">MAX(0,C85-(0+MIN(IF(F85&gt;0,$G$5,0),C85-(0),F85+G85)+MIN(IF(J85&gt;0,$G$6,0),C85-(0+MIN(IF(F85&gt;0,$G$5,0),C85-(0),F85+G85)),J85+K85)+MIN(IF(N85&gt;0,$G$7,0),C85-(0+MIN(IF(F85&gt;0,$G$5,0),C85-(0),F85+G85)+MIN(IF(J85&gt;0,$G$6,0),C85-(0+MIN(IF(F85&gt;0,$G$5,0),C85-(0),F85+G85)),J85+K85)),N85+O85)))</f>
        <v>1205</v>
      </c>
      <c r="F85" s="11" t="n">
        <f aca="false">I84</f>
        <v>4000.88885058592</v>
      </c>
      <c r="G85" s="11" t="n">
        <f aca="false">IF(F85&gt;0,F85*$F$5/12,0)</f>
        <v>80.0177770117184</v>
      </c>
      <c r="H85" s="11" t="n">
        <f aca="false">MIN(IF(F85&gt;0,$G$5,0),C85-(0),F85+G85)+MIN(E85-(0),MAX(0,F85+G85-MIN(IF(F85&gt;0,$G$5,0),C85-(0),F85+G85)))</f>
        <v>1625</v>
      </c>
      <c r="I85" s="11" t="n">
        <f aca="false">MAX(0,F85+G85-H85)+D85</f>
        <v>2455.90662759764</v>
      </c>
      <c r="J85" s="11" t="n">
        <f aca="false">M84</f>
        <v>14941.9260660587</v>
      </c>
      <c r="K85" s="11" t="n">
        <f aca="false">IF(J85&gt;0,J85*$F$6/12,0)</f>
        <v>136.967655605538</v>
      </c>
      <c r="L85" s="11" t="n">
        <f aca="false">MIN(IF(J85&gt;0,$G$6,0),C85-(0+MIN(IF(F85&gt;0,$G$5,0),C85-(0),F85+G85)),J85+K85)+MIN(E85-(0+MIN(E85-(0),MAX(0,F85+G85-MIN(IF(F85&gt;0,$G$5,0),C85-(0),F85+G85)))),MAX(0,J85+K85-MIN(IF(J85&gt;0,$G$6,0),C85-(0+MIN(IF(F85&gt;0,$G$5,0),C85-(0),F85+G85)),J85+K85)))</f>
        <v>590</v>
      </c>
      <c r="M85" s="11" t="n">
        <f aca="false">MAX(0,J85+K85-L85)</f>
        <v>14488.8937216642</v>
      </c>
      <c r="N85" s="11" t="n">
        <f aca="false">Q84</f>
        <v>18094.8873939187</v>
      </c>
      <c r="O85" s="11" t="n">
        <f aca="false">IF(N85&gt;0,N85*$F$7/12,0)</f>
        <v>113.093046211992</v>
      </c>
      <c r="P85" s="11" t="n">
        <f aca="false">MIN(IF(N85&gt;0,$G$7,0),C85-(0+MIN(IF(F85&gt;0,$G$5,0),C85-(0),F85+G85)+MIN(IF(J85&gt;0,$G$6,0),C85-(0+MIN(IF(F85&gt;0,$G$5,0),C85-(0),F85+G85)),J85+K85)),N85+O85)+MIN(E85-(0+MIN(E85-(0),MAX(0,F85+G85-MIN(IF(F85&gt;0,$G$5,0),C85-(0),F85+G85)))+MIN(E85-(0+MIN(E85-(0),MAX(0,F85+G85-MIN(IF(F85&gt;0,$G$5,0),C85-(0),F85+G85)))),MAX(0,J85+K85-MIN(IF(J85&gt;0,$G$6,0),C85-(0+MIN(IF(F85&gt;0,$G$5,0),C85-(0),F85+G85)),J85+K85)))),MAX(0,N85+O85-MIN(IF(N85&gt;0,$G$7,0),C85-(0+MIN(IF(F85&gt;0,$G$5,0),C85-(0),F85+G85)+MIN(IF(J85&gt;0,$G$6,0),C85-(0+MIN(IF(F85&gt;0,$G$5,0),C85-(0),F85+G85)),J85+K85)),N85+O85)))</f>
        <v>685</v>
      </c>
      <c r="Q85" s="11" t="n">
        <f aca="false">MAX(0,N85+O85-P85)</f>
        <v>17522.9804401306</v>
      </c>
    </row>
    <row r="86" customFormat="false" ht="15" hidden="false" customHeight="false" outlineLevel="0" collapsed="false">
      <c r="A86" s="4" t="n">
        <v>9</v>
      </c>
      <c r="B86" s="11" t="n">
        <f aca="false">$B$5</f>
        <v>11500</v>
      </c>
      <c r="C86" s="11" t="n">
        <f aca="false">MAX(0,B86+IF(A86=1,$B$10,0)-$B$6)</f>
        <v>2900</v>
      </c>
      <c r="D86" s="11" t="n">
        <f aca="false">MAX(0,-(B86+IF(A86=1,$B$10,0)-$B$6))</f>
        <v>0</v>
      </c>
      <c r="E86" s="11" t="n">
        <f aca="false">MAX(0,C86-(0+MIN(IF(F86&gt;0,$G$5,0),C86-(0),F86+G86)+MIN(IF(J86&gt;0,$G$6,0),C86-(0+MIN(IF(F86&gt;0,$G$5,0),C86-(0),F86+G86)),J86+K86)+MIN(IF(N86&gt;0,$G$7,0),C86-(0+MIN(IF(F86&gt;0,$G$5,0),C86-(0),F86+G86)+MIN(IF(J86&gt;0,$G$6,0),C86-(0+MIN(IF(F86&gt;0,$G$5,0),C86-(0),F86+G86)),J86+K86)),N86+O86)))</f>
        <v>1205</v>
      </c>
      <c r="F86" s="11" t="n">
        <f aca="false">I85</f>
        <v>2455.90662759764</v>
      </c>
      <c r="G86" s="11" t="n">
        <f aca="false">IF(F86&gt;0,F86*$F$5/12,0)</f>
        <v>49.1181325519528</v>
      </c>
      <c r="H86" s="11" t="n">
        <f aca="false">MIN(IF(F86&gt;0,$G$5,0),C86-(0),F86+G86)+MIN(E86-(0),MAX(0,F86+G86-MIN(IF(F86&gt;0,$G$5,0),C86-(0),F86+G86)))</f>
        <v>1625</v>
      </c>
      <c r="I86" s="11" t="n">
        <f aca="false">MAX(0,F86+G86-H86)+D86</f>
        <v>880.024760149593</v>
      </c>
      <c r="J86" s="11" t="n">
        <f aca="false">M85</f>
        <v>14488.8937216642</v>
      </c>
      <c r="K86" s="11" t="n">
        <f aca="false">IF(J86&gt;0,J86*$F$6/12,0)</f>
        <v>132.814859115255</v>
      </c>
      <c r="L86" s="11" t="n">
        <f aca="false">MIN(IF(J86&gt;0,$G$6,0),C86-(0+MIN(IF(F86&gt;0,$G$5,0),C86-(0),F86+G86)),J86+K86)+MIN(E86-(0+MIN(E86-(0),MAX(0,F86+G86-MIN(IF(F86&gt;0,$G$5,0),C86-(0),F86+G86)))),MAX(0,J86+K86-MIN(IF(J86&gt;0,$G$6,0),C86-(0+MIN(IF(F86&gt;0,$G$5,0),C86-(0),F86+G86)),J86+K86)))</f>
        <v>590</v>
      </c>
      <c r="M86" s="11" t="n">
        <f aca="false">MAX(0,J86+K86-L86)</f>
        <v>14031.7085807795</v>
      </c>
      <c r="N86" s="11" t="n">
        <f aca="false">Q85</f>
        <v>17522.9804401306</v>
      </c>
      <c r="O86" s="11" t="n">
        <f aca="false">IF(N86&gt;0,N86*$F$7/12,0)</f>
        <v>109.518627750817</v>
      </c>
      <c r="P86" s="11" t="n">
        <f aca="false">MIN(IF(N86&gt;0,$G$7,0),C86-(0+MIN(IF(F86&gt;0,$G$5,0),C86-(0),F86+G86)+MIN(IF(J86&gt;0,$G$6,0),C86-(0+MIN(IF(F86&gt;0,$G$5,0),C86-(0),F86+G86)),J86+K86)),N86+O86)+MIN(E86-(0+MIN(E86-(0),MAX(0,F86+G86-MIN(IF(F86&gt;0,$G$5,0),C86-(0),F86+G86)))+MIN(E86-(0+MIN(E86-(0),MAX(0,F86+G86-MIN(IF(F86&gt;0,$G$5,0),C86-(0),F86+G86)))),MAX(0,J86+K86-MIN(IF(J86&gt;0,$G$6,0),C86-(0+MIN(IF(F86&gt;0,$G$5,0),C86-(0),F86+G86)),J86+K86)))),MAX(0,N86+O86-MIN(IF(N86&gt;0,$G$7,0),C86-(0+MIN(IF(F86&gt;0,$G$5,0),C86-(0),F86+G86)+MIN(IF(J86&gt;0,$G$6,0),C86-(0+MIN(IF(F86&gt;0,$G$5,0),C86-(0),F86+G86)),J86+K86)),N86+O86)))</f>
        <v>685</v>
      </c>
      <c r="Q86" s="11" t="n">
        <f aca="false">MAX(0,N86+O86-P86)</f>
        <v>16947.4990678815</v>
      </c>
    </row>
    <row r="87" customFormat="false" ht="15" hidden="false" customHeight="false" outlineLevel="0" collapsed="false">
      <c r="A87" s="4" t="n">
        <v>10</v>
      </c>
      <c r="B87" s="11" t="n">
        <f aca="false">$B$5</f>
        <v>11500</v>
      </c>
      <c r="C87" s="11" t="n">
        <f aca="false">MAX(0,B87+IF(A87=1,$B$10,0)-$B$6)</f>
        <v>2900</v>
      </c>
      <c r="D87" s="11" t="n">
        <f aca="false">MAX(0,-(B87+IF(A87=1,$B$10,0)-$B$6))</f>
        <v>0</v>
      </c>
      <c r="E87" s="11" t="n">
        <f aca="false">MAX(0,C87-(0+MIN(IF(F87&gt;0,$G$5,0),C87-(0),F87+G87)+MIN(IF(J87&gt;0,$G$6,0),C87-(0+MIN(IF(F87&gt;0,$G$5,0),C87-(0),F87+G87)),J87+K87)+MIN(IF(N87&gt;0,$G$7,0),C87-(0+MIN(IF(F87&gt;0,$G$5,0),C87-(0),F87+G87)+MIN(IF(J87&gt;0,$G$6,0),C87-(0+MIN(IF(F87&gt;0,$G$5,0),C87-(0),F87+G87)),J87+K87)),N87+O87)))</f>
        <v>1205</v>
      </c>
      <c r="F87" s="11" t="n">
        <f aca="false">I86</f>
        <v>880.024760149593</v>
      </c>
      <c r="G87" s="11" t="n">
        <f aca="false">IF(F87&gt;0,F87*$F$5/12,0)</f>
        <v>17.6004952029919</v>
      </c>
      <c r="H87" s="11" t="n">
        <f aca="false">MIN(IF(F87&gt;0,$G$5,0),C87-(0),F87+G87)+MIN(E87-(0),MAX(0,F87+G87-MIN(IF(F87&gt;0,$G$5,0),C87-(0),F87+G87)))</f>
        <v>897.625255352584</v>
      </c>
      <c r="I87" s="11" t="n">
        <f aca="false">MAX(0,F87+G87-H87)+D87</f>
        <v>0</v>
      </c>
      <c r="J87" s="11" t="n">
        <f aca="false">M86</f>
        <v>14031.7085807795</v>
      </c>
      <c r="K87" s="11" t="n">
        <f aca="false">IF(J87&gt;0,J87*$F$6/12,0)</f>
        <v>128.623995323812</v>
      </c>
      <c r="L87" s="11" t="n">
        <f aca="false">MIN(IF(J87&gt;0,$G$6,0),C87-(0+MIN(IF(F87&gt;0,$G$5,0),C87-(0),F87+G87)),J87+K87)+MIN(E87-(0+MIN(E87-(0),MAX(0,F87+G87-MIN(IF(F87&gt;0,$G$5,0),C87-(0),F87+G87)))),MAX(0,J87+K87-MIN(IF(J87&gt;0,$G$6,0),C87-(0+MIN(IF(F87&gt;0,$G$5,0),C87-(0),F87+G87)),J87+K87)))</f>
        <v>1317.37474464742</v>
      </c>
      <c r="M87" s="11" t="n">
        <f aca="false">MAX(0,J87+K87-L87)</f>
        <v>12842.9578314559</v>
      </c>
      <c r="N87" s="11" t="n">
        <f aca="false">Q86</f>
        <v>16947.4990678815</v>
      </c>
      <c r="O87" s="11" t="n">
        <f aca="false">IF(N87&gt;0,N87*$F$7/12,0)</f>
        <v>105.921869174259</v>
      </c>
      <c r="P87" s="11" t="n">
        <f aca="false">MIN(IF(N87&gt;0,$G$7,0),C87-(0+MIN(IF(F87&gt;0,$G$5,0),C87-(0),F87+G87)+MIN(IF(J87&gt;0,$G$6,0),C87-(0+MIN(IF(F87&gt;0,$G$5,0),C87-(0),F87+G87)),J87+K87)),N87+O87)+MIN(E87-(0+MIN(E87-(0),MAX(0,F87+G87-MIN(IF(F87&gt;0,$G$5,0),C87-(0),F87+G87)))+MIN(E87-(0+MIN(E87-(0),MAX(0,F87+G87-MIN(IF(F87&gt;0,$G$5,0),C87-(0),F87+G87)))),MAX(0,J87+K87-MIN(IF(J87&gt;0,$G$6,0),C87-(0+MIN(IF(F87&gt;0,$G$5,0),C87-(0),F87+G87)),J87+K87)))),MAX(0,N87+O87-MIN(IF(N87&gt;0,$G$7,0),C87-(0+MIN(IF(F87&gt;0,$G$5,0),C87-(0),F87+G87)+MIN(IF(J87&gt;0,$G$6,0),C87-(0+MIN(IF(F87&gt;0,$G$5,0),C87-(0),F87+G87)),J87+K87)),N87+O87)))</f>
        <v>685</v>
      </c>
      <c r="Q87" s="11" t="n">
        <f aca="false">MAX(0,N87+O87-P87)</f>
        <v>16368.4209370557</v>
      </c>
    </row>
    <row r="88" customFormat="false" ht="15" hidden="false" customHeight="false" outlineLevel="0" collapsed="false">
      <c r="A88" s="4" t="n">
        <v>11</v>
      </c>
      <c r="B88" s="11" t="n">
        <f aca="false">$B$5</f>
        <v>11500</v>
      </c>
      <c r="C88" s="11" t="n">
        <f aca="false">MAX(0,B88+IF(A88=1,$B$10,0)-$B$6)</f>
        <v>2900</v>
      </c>
      <c r="D88" s="11" t="n">
        <f aca="false">MAX(0,-(B88+IF(A88=1,$B$10,0)-$B$6))</f>
        <v>0</v>
      </c>
      <c r="E88" s="11" t="n">
        <f aca="false">MAX(0,C88-(0+MIN(IF(F88&gt;0,$G$5,0),C88-(0),F88+G88)+MIN(IF(J88&gt;0,$G$6,0),C88-(0+MIN(IF(F88&gt;0,$G$5,0),C88-(0),F88+G88)),J88+K88)+MIN(IF(N88&gt;0,$G$7,0),C88-(0+MIN(IF(F88&gt;0,$G$5,0),C88-(0),F88+G88)+MIN(IF(J88&gt;0,$G$6,0),C88-(0+MIN(IF(F88&gt;0,$G$5,0),C88-(0),F88+G88)),J88+K88)),N88+O88)))</f>
        <v>1625</v>
      </c>
      <c r="F88" s="11" t="n">
        <f aca="false">I87</f>
        <v>0</v>
      </c>
      <c r="G88" s="11" t="n">
        <f aca="false">IF(F88&gt;0,F88*$F$5/12,0)</f>
        <v>0</v>
      </c>
      <c r="H88" s="11" t="n">
        <f aca="false">MIN(IF(F88&gt;0,$G$5,0),C88-(0),F88+G88)+MIN(E88-(0),MAX(0,F88+G88-MIN(IF(F88&gt;0,$G$5,0),C88-(0),F88+G88)))</f>
        <v>0</v>
      </c>
      <c r="I88" s="11" t="n">
        <f aca="false">MAX(0,F88+G88-H88)+D88</f>
        <v>0</v>
      </c>
      <c r="J88" s="11" t="n">
        <f aca="false">M87</f>
        <v>12842.9578314559</v>
      </c>
      <c r="K88" s="11" t="n">
        <f aca="false">IF(J88&gt;0,J88*$F$6/12,0)</f>
        <v>117.727113455012</v>
      </c>
      <c r="L88" s="11" t="n">
        <f aca="false">MIN(IF(J88&gt;0,$G$6,0),C88-(0+MIN(IF(F88&gt;0,$G$5,0),C88-(0),F88+G88)),J88+K88)+MIN(E88-(0+MIN(E88-(0),MAX(0,F88+G88-MIN(IF(F88&gt;0,$G$5,0),C88-(0),F88+G88)))),MAX(0,J88+K88-MIN(IF(J88&gt;0,$G$6,0),C88-(0+MIN(IF(F88&gt;0,$G$5,0),C88-(0),F88+G88)),J88+K88)))</f>
        <v>2215</v>
      </c>
      <c r="M88" s="11" t="n">
        <f aca="false">MAX(0,J88+K88-L88)</f>
        <v>10745.6849449109</v>
      </c>
      <c r="N88" s="11" t="n">
        <f aca="false">Q87</f>
        <v>16368.4209370557</v>
      </c>
      <c r="O88" s="11" t="n">
        <f aca="false">IF(N88&gt;0,N88*$F$7/12,0)</f>
        <v>102.302630856598</v>
      </c>
      <c r="P88" s="11" t="n">
        <f aca="false">MIN(IF(N88&gt;0,$G$7,0),C88-(0+MIN(IF(F88&gt;0,$G$5,0),C88-(0),F88+G88)+MIN(IF(J88&gt;0,$G$6,0),C88-(0+MIN(IF(F88&gt;0,$G$5,0),C88-(0),F88+G88)),J88+K88)),N88+O88)+MIN(E88-(0+MIN(E88-(0),MAX(0,F88+G88-MIN(IF(F88&gt;0,$G$5,0),C88-(0),F88+G88)))+MIN(E88-(0+MIN(E88-(0),MAX(0,F88+G88-MIN(IF(F88&gt;0,$G$5,0),C88-(0),F88+G88)))),MAX(0,J88+K88-MIN(IF(J88&gt;0,$G$6,0),C88-(0+MIN(IF(F88&gt;0,$G$5,0),C88-(0),F88+G88)),J88+K88)))),MAX(0,N88+O88-MIN(IF(N88&gt;0,$G$7,0),C88-(0+MIN(IF(F88&gt;0,$G$5,0),C88-(0),F88+G88)+MIN(IF(J88&gt;0,$G$6,0),C88-(0+MIN(IF(F88&gt;0,$G$5,0),C88-(0),F88+G88)),J88+K88)),N88+O88)))</f>
        <v>685</v>
      </c>
      <c r="Q88" s="11" t="n">
        <f aca="false">MAX(0,N88+O88-P88)</f>
        <v>15785.7235679123</v>
      </c>
    </row>
    <row r="89" customFormat="false" ht="15" hidden="false" customHeight="false" outlineLevel="0" collapsed="false">
      <c r="A89" s="4" t="n">
        <v>12</v>
      </c>
      <c r="B89" s="11" t="n">
        <f aca="false">$B$5</f>
        <v>11500</v>
      </c>
      <c r="C89" s="11" t="n">
        <f aca="false">MAX(0,B89+IF(A89=1,$B$10,0)-$B$6)</f>
        <v>2900</v>
      </c>
      <c r="D89" s="11" t="n">
        <f aca="false">MAX(0,-(B89+IF(A89=1,$B$10,0)-$B$6))</f>
        <v>0</v>
      </c>
      <c r="E89" s="11" t="n">
        <f aca="false">MAX(0,C89-(0+MIN(IF(F89&gt;0,$G$5,0),C89-(0),F89+G89)+MIN(IF(J89&gt;0,$G$6,0),C89-(0+MIN(IF(F89&gt;0,$G$5,0),C89-(0),F89+G89)),J89+K89)+MIN(IF(N89&gt;0,$G$7,0),C89-(0+MIN(IF(F89&gt;0,$G$5,0),C89-(0),F89+G89)+MIN(IF(J89&gt;0,$G$6,0),C89-(0+MIN(IF(F89&gt;0,$G$5,0),C89-(0),F89+G89)),J89+K89)),N89+O89)))</f>
        <v>1625</v>
      </c>
      <c r="F89" s="11" t="n">
        <f aca="false">I88</f>
        <v>0</v>
      </c>
      <c r="G89" s="11" t="n">
        <f aca="false">IF(F89&gt;0,F89*$F$5/12,0)</f>
        <v>0</v>
      </c>
      <c r="H89" s="11" t="n">
        <f aca="false">MIN(IF(F89&gt;0,$G$5,0),C89-(0),F89+G89)+MIN(E89-(0),MAX(0,F89+G89-MIN(IF(F89&gt;0,$G$5,0),C89-(0),F89+G89)))</f>
        <v>0</v>
      </c>
      <c r="I89" s="11" t="n">
        <f aca="false">MAX(0,F89+G89-H89)+D89</f>
        <v>0</v>
      </c>
      <c r="J89" s="11" t="n">
        <f aca="false">M88</f>
        <v>10745.6849449109</v>
      </c>
      <c r="K89" s="11" t="n">
        <f aca="false">IF(J89&gt;0,J89*$F$6/12,0)</f>
        <v>98.5021119950164</v>
      </c>
      <c r="L89" s="11" t="n">
        <f aca="false">MIN(IF(J89&gt;0,$G$6,0),C89-(0+MIN(IF(F89&gt;0,$G$5,0),C89-(0),F89+G89)),J89+K89)+MIN(E89-(0+MIN(E89-(0),MAX(0,F89+G89-MIN(IF(F89&gt;0,$G$5,0),C89-(0),F89+G89)))),MAX(0,J89+K89-MIN(IF(J89&gt;0,$G$6,0),C89-(0+MIN(IF(F89&gt;0,$G$5,0),C89-(0),F89+G89)),J89+K89)))</f>
        <v>2215</v>
      </c>
      <c r="M89" s="11" t="n">
        <f aca="false">MAX(0,J89+K89-L89)</f>
        <v>8629.1870569059</v>
      </c>
      <c r="N89" s="11" t="n">
        <f aca="false">Q88</f>
        <v>15785.7235679123</v>
      </c>
      <c r="O89" s="11" t="n">
        <f aca="false">IF(N89&gt;0,N89*$F$7/12,0)</f>
        <v>98.660772299452</v>
      </c>
      <c r="P89" s="11" t="n">
        <f aca="false">MIN(IF(N89&gt;0,$G$7,0),C89-(0+MIN(IF(F89&gt;0,$G$5,0),C89-(0),F89+G89)+MIN(IF(J89&gt;0,$G$6,0),C89-(0+MIN(IF(F89&gt;0,$G$5,0),C89-(0),F89+G89)),J89+K89)),N89+O89)+MIN(E89-(0+MIN(E89-(0),MAX(0,F89+G89-MIN(IF(F89&gt;0,$G$5,0),C89-(0),F89+G89)))+MIN(E89-(0+MIN(E89-(0),MAX(0,F89+G89-MIN(IF(F89&gt;0,$G$5,0),C89-(0),F89+G89)))),MAX(0,J89+K89-MIN(IF(J89&gt;0,$G$6,0),C89-(0+MIN(IF(F89&gt;0,$G$5,0),C89-(0),F89+G89)),J89+K89)))),MAX(0,N89+O89-MIN(IF(N89&gt;0,$G$7,0),C89-(0+MIN(IF(F89&gt;0,$G$5,0),C89-(0),F89+G89)+MIN(IF(J89&gt;0,$G$6,0),C89-(0+MIN(IF(F89&gt;0,$G$5,0),C89-(0),F89+G89)),J89+K89)),N89+O89)))</f>
        <v>685</v>
      </c>
      <c r="Q89" s="11" t="n">
        <f aca="false">MAX(0,N89+O89-P89)</f>
        <v>15199.3843402118</v>
      </c>
    </row>
    <row r="90" customFormat="false" ht="15" hidden="false" customHeight="false" outlineLevel="0" collapsed="false">
      <c r="A90" s="4" t="n">
        <v>13</v>
      </c>
      <c r="B90" s="11" t="n">
        <f aca="false">$B$5</f>
        <v>11500</v>
      </c>
      <c r="C90" s="11" t="n">
        <f aca="false">MAX(0,B90+IF(A90=1,$B$10,0)-$B$6)</f>
        <v>2900</v>
      </c>
      <c r="D90" s="11" t="n">
        <f aca="false">MAX(0,-(B90+IF(A90=1,$B$10,0)-$B$6))</f>
        <v>0</v>
      </c>
      <c r="E90" s="11" t="n">
        <f aca="false">MAX(0,C90-(0+MIN(IF(F90&gt;0,$G$5,0),C90-(0),F90+G90)+MIN(IF(J90&gt;0,$G$6,0),C90-(0+MIN(IF(F90&gt;0,$G$5,0),C90-(0),F90+G90)),J90+K90)+MIN(IF(N90&gt;0,$G$7,0),C90-(0+MIN(IF(F90&gt;0,$G$5,0),C90-(0),F90+G90)+MIN(IF(J90&gt;0,$G$6,0),C90-(0+MIN(IF(F90&gt;0,$G$5,0),C90-(0),F90+G90)),J90+K90)),N90+O90)))</f>
        <v>1625</v>
      </c>
      <c r="F90" s="11" t="n">
        <f aca="false">I89</f>
        <v>0</v>
      </c>
      <c r="G90" s="11" t="n">
        <f aca="false">IF(F90&gt;0,F90*$F$5/12,0)</f>
        <v>0</v>
      </c>
      <c r="H90" s="11" t="n">
        <f aca="false">MIN(IF(F90&gt;0,$G$5,0),C90-(0),F90+G90)+MIN(E90-(0),MAX(0,F90+G90-MIN(IF(F90&gt;0,$G$5,0),C90-(0),F90+G90)))</f>
        <v>0</v>
      </c>
      <c r="I90" s="11" t="n">
        <f aca="false">MAX(0,F90+G90-H90)+D90</f>
        <v>0</v>
      </c>
      <c r="J90" s="11" t="n">
        <f aca="false">M89</f>
        <v>8629.1870569059</v>
      </c>
      <c r="K90" s="11" t="n">
        <f aca="false">IF(J90&gt;0,J90*$F$6/12,0)</f>
        <v>79.1008813549707</v>
      </c>
      <c r="L90" s="11" t="n">
        <f aca="false">MIN(IF(J90&gt;0,$G$6,0),C90-(0+MIN(IF(F90&gt;0,$G$5,0),C90-(0),F90+G90)),J90+K90)+MIN(E90-(0+MIN(E90-(0),MAX(0,F90+G90-MIN(IF(F90&gt;0,$G$5,0),C90-(0),F90+G90)))),MAX(0,J90+K90-MIN(IF(J90&gt;0,$G$6,0),C90-(0+MIN(IF(F90&gt;0,$G$5,0),C90-(0),F90+G90)),J90+K90)))</f>
        <v>2215</v>
      </c>
      <c r="M90" s="11" t="n">
        <f aca="false">MAX(0,J90+K90-L90)</f>
        <v>6493.28793826087</v>
      </c>
      <c r="N90" s="11" t="n">
        <f aca="false">Q89</f>
        <v>15199.3843402118</v>
      </c>
      <c r="O90" s="11" t="n">
        <f aca="false">IF(N90&gt;0,N90*$F$7/12,0)</f>
        <v>94.9961521263236</v>
      </c>
      <c r="P90" s="11" t="n">
        <f aca="false">MIN(IF(N90&gt;0,$G$7,0),C90-(0+MIN(IF(F90&gt;0,$G$5,0),C90-(0),F90+G90)+MIN(IF(J90&gt;0,$G$6,0),C90-(0+MIN(IF(F90&gt;0,$G$5,0),C90-(0),F90+G90)),J90+K90)),N90+O90)+MIN(E90-(0+MIN(E90-(0),MAX(0,F90+G90-MIN(IF(F90&gt;0,$G$5,0),C90-(0),F90+G90)))+MIN(E90-(0+MIN(E90-(0),MAX(0,F90+G90-MIN(IF(F90&gt;0,$G$5,0),C90-(0),F90+G90)))),MAX(0,J90+K90-MIN(IF(J90&gt;0,$G$6,0),C90-(0+MIN(IF(F90&gt;0,$G$5,0),C90-(0),F90+G90)),J90+K90)))),MAX(0,N90+O90-MIN(IF(N90&gt;0,$G$7,0),C90-(0+MIN(IF(F90&gt;0,$G$5,0),C90-(0),F90+G90)+MIN(IF(J90&gt;0,$G$6,0),C90-(0+MIN(IF(F90&gt;0,$G$5,0),C90-(0),F90+G90)),J90+K90)),N90+O90)))</f>
        <v>685</v>
      </c>
      <c r="Q90" s="11" t="n">
        <f aca="false">MAX(0,N90+O90-P90)</f>
        <v>14609.3804923381</v>
      </c>
    </row>
    <row r="91" customFormat="false" ht="15" hidden="false" customHeight="false" outlineLevel="0" collapsed="false">
      <c r="A91" s="4" t="n">
        <v>14</v>
      </c>
      <c r="B91" s="11" t="n">
        <f aca="false">$B$5</f>
        <v>11500</v>
      </c>
      <c r="C91" s="11" t="n">
        <f aca="false">MAX(0,B91+IF(A91=1,$B$10,0)-$B$6)</f>
        <v>2900</v>
      </c>
      <c r="D91" s="11" t="n">
        <f aca="false">MAX(0,-(B91+IF(A91=1,$B$10,0)-$B$6))</f>
        <v>0</v>
      </c>
      <c r="E91" s="11" t="n">
        <f aca="false">MAX(0,C91-(0+MIN(IF(F91&gt;0,$G$5,0),C91-(0),F91+G91)+MIN(IF(J91&gt;0,$G$6,0),C91-(0+MIN(IF(F91&gt;0,$G$5,0),C91-(0),F91+G91)),J91+K91)+MIN(IF(N91&gt;0,$G$7,0),C91-(0+MIN(IF(F91&gt;0,$G$5,0),C91-(0),F91+G91)+MIN(IF(J91&gt;0,$G$6,0),C91-(0+MIN(IF(F91&gt;0,$G$5,0),C91-(0),F91+G91)),J91+K91)),N91+O91)))</f>
        <v>1625</v>
      </c>
      <c r="F91" s="11" t="n">
        <f aca="false">I90</f>
        <v>0</v>
      </c>
      <c r="G91" s="11" t="n">
        <f aca="false">IF(F91&gt;0,F91*$F$5/12,0)</f>
        <v>0</v>
      </c>
      <c r="H91" s="11" t="n">
        <f aca="false">MIN(IF(F91&gt;0,$G$5,0),C91-(0),F91+G91)+MIN(E91-(0),MAX(0,F91+G91-MIN(IF(F91&gt;0,$G$5,0),C91-(0),F91+G91)))</f>
        <v>0</v>
      </c>
      <c r="I91" s="11" t="n">
        <f aca="false">MAX(0,F91+G91-H91)+D91</f>
        <v>0</v>
      </c>
      <c r="J91" s="11" t="n">
        <f aca="false">M90</f>
        <v>6493.28793826087</v>
      </c>
      <c r="K91" s="11" t="n">
        <f aca="false">IF(J91&gt;0,J91*$F$6/12,0)</f>
        <v>59.5218061007246</v>
      </c>
      <c r="L91" s="11" t="n">
        <f aca="false">MIN(IF(J91&gt;0,$G$6,0),C91-(0+MIN(IF(F91&gt;0,$G$5,0),C91-(0),F91+G91)),J91+K91)+MIN(E91-(0+MIN(E91-(0),MAX(0,F91+G91-MIN(IF(F91&gt;0,$G$5,0),C91-(0),F91+G91)))),MAX(0,J91+K91-MIN(IF(J91&gt;0,$G$6,0),C91-(0+MIN(IF(F91&gt;0,$G$5,0),C91-(0),F91+G91)),J91+K91)))</f>
        <v>2215</v>
      </c>
      <c r="M91" s="11" t="n">
        <f aca="false">MAX(0,J91+K91-L91)</f>
        <v>4337.80974436159</v>
      </c>
      <c r="N91" s="11" t="n">
        <f aca="false">Q90</f>
        <v>14609.3804923381</v>
      </c>
      <c r="O91" s="11" t="n">
        <f aca="false">IF(N91&gt;0,N91*$F$7/12,0)</f>
        <v>91.3086280771131</v>
      </c>
      <c r="P91" s="11" t="n">
        <f aca="false">MIN(IF(N91&gt;0,$G$7,0),C91-(0+MIN(IF(F91&gt;0,$G$5,0),C91-(0),F91+G91)+MIN(IF(J91&gt;0,$G$6,0),C91-(0+MIN(IF(F91&gt;0,$G$5,0),C91-(0),F91+G91)),J91+K91)),N91+O91)+MIN(E91-(0+MIN(E91-(0),MAX(0,F91+G91-MIN(IF(F91&gt;0,$G$5,0),C91-(0),F91+G91)))+MIN(E91-(0+MIN(E91-(0),MAX(0,F91+G91-MIN(IF(F91&gt;0,$G$5,0),C91-(0),F91+G91)))),MAX(0,J91+K91-MIN(IF(J91&gt;0,$G$6,0),C91-(0+MIN(IF(F91&gt;0,$G$5,0),C91-(0),F91+G91)),J91+K91)))),MAX(0,N91+O91-MIN(IF(N91&gt;0,$G$7,0),C91-(0+MIN(IF(F91&gt;0,$G$5,0),C91-(0),F91+G91)+MIN(IF(J91&gt;0,$G$6,0),C91-(0+MIN(IF(F91&gt;0,$G$5,0),C91-(0),F91+G91)),J91+K91)),N91+O91)))</f>
        <v>685</v>
      </c>
      <c r="Q91" s="11" t="n">
        <f aca="false">MAX(0,N91+O91-P91)</f>
        <v>14015.6891204152</v>
      </c>
    </row>
    <row r="92" customFormat="false" ht="15" hidden="false" customHeight="false" outlineLevel="0" collapsed="false">
      <c r="A92" s="4" t="n">
        <v>15</v>
      </c>
      <c r="B92" s="11" t="n">
        <f aca="false">$B$5</f>
        <v>11500</v>
      </c>
      <c r="C92" s="11" t="n">
        <f aca="false">MAX(0,B92+IF(A92=1,$B$10,0)-$B$6)</f>
        <v>2900</v>
      </c>
      <c r="D92" s="11" t="n">
        <f aca="false">MAX(0,-(B92+IF(A92=1,$B$10,0)-$B$6))</f>
        <v>0</v>
      </c>
      <c r="E92" s="11" t="n">
        <f aca="false">MAX(0,C92-(0+MIN(IF(F92&gt;0,$G$5,0),C92-(0),F92+G92)+MIN(IF(J92&gt;0,$G$6,0),C92-(0+MIN(IF(F92&gt;0,$G$5,0),C92-(0),F92+G92)),J92+K92)+MIN(IF(N92&gt;0,$G$7,0),C92-(0+MIN(IF(F92&gt;0,$G$5,0),C92-(0),F92+G92)+MIN(IF(J92&gt;0,$G$6,0),C92-(0+MIN(IF(F92&gt;0,$G$5,0),C92-(0),F92+G92)),J92+K92)),N92+O92)))</f>
        <v>1625</v>
      </c>
      <c r="F92" s="11" t="n">
        <f aca="false">I91</f>
        <v>0</v>
      </c>
      <c r="G92" s="11" t="n">
        <f aca="false">IF(F92&gt;0,F92*$F$5/12,0)</f>
        <v>0</v>
      </c>
      <c r="H92" s="11" t="n">
        <f aca="false">MIN(IF(F92&gt;0,$G$5,0),C92-(0),F92+G92)+MIN(E92-(0),MAX(0,F92+G92-MIN(IF(F92&gt;0,$G$5,0),C92-(0),F92+G92)))</f>
        <v>0</v>
      </c>
      <c r="I92" s="11" t="n">
        <f aca="false">MAX(0,F92+G92-H92)+D92</f>
        <v>0</v>
      </c>
      <c r="J92" s="11" t="n">
        <f aca="false">M91</f>
        <v>4337.80974436159</v>
      </c>
      <c r="K92" s="11" t="n">
        <f aca="false">IF(J92&gt;0,J92*$F$6/12,0)</f>
        <v>39.7632559899813</v>
      </c>
      <c r="L92" s="11" t="n">
        <f aca="false">MIN(IF(J92&gt;0,$G$6,0),C92-(0+MIN(IF(F92&gt;0,$G$5,0),C92-(0),F92+G92)),J92+K92)+MIN(E92-(0+MIN(E92-(0),MAX(0,F92+G92-MIN(IF(F92&gt;0,$G$5,0),C92-(0),F92+G92)))),MAX(0,J92+K92-MIN(IF(J92&gt;0,$G$6,0),C92-(0+MIN(IF(F92&gt;0,$G$5,0),C92-(0),F92+G92)),J92+K92)))</f>
        <v>2215</v>
      </c>
      <c r="M92" s="11" t="n">
        <f aca="false">MAX(0,J92+K92-L92)</f>
        <v>2162.57300035157</v>
      </c>
      <c r="N92" s="11" t="n">
        <f aca="false">Q91</f>
        <v>14015.6891204152</v>
      </c>
      <c r="O92" s="11" t="n">
        <f aca="false">IF(N92&gt;0,N92*$F$7/12,0)</f>
        <v>87.598057002595</v>
      </c>
      <c r="P92" s="11" t="n">
        <f aca="false">MIN(IF(N92&gt;0,$G$7,0),C92-(0+MIN(IF(F92&gt;0,$G$5,0),C92-(0),F92+G92)+MIN(IF(J92&gt;0,$G$6,0),C92-(0+MIN(IF(F92&gt;0,$G$5,0),C92-(0),F92+G92)),J92+K92)),N92+O92)+MIN(E92-(0+MIN(E92-(0),MAX(0,F92+G92-MIN(IF(F92&gt;0,$G$5,0),C92-(0),F92+G92)))+MIN(E92-(0+MIN(E92-(0),MAX(0,F92+G92-MIN(IF(F92&gt;0,$G$5,0),C92-(0),F92+G92)))),MAX(0,J92+K92-MIN(IF(J92&gt;0,$G$6,0),C92-(0+MIN(IF(F92&gt;0,$G$5,0),C92-(0),F92+G92)),J92+K92)))),MAX(0,N92+O92-MIN(IF(N92&gt;0,$G$7,0),C92-(0+MIN(IF(F92&gt;0,$G$5,0),C92-(0),F92+G92)+MIN(IF(J92&gt;0,$G$6,0),C92-(0+MIN(IF(F92&gt;0,$G$5,0),C92-(0),F92+G92)),J92+K92)),N92+O92)))</f>
        <v>685</v>
      </c>
      <c r="Q92" s="11" t="n">
        <f aca="false">MAX(0,N92+O92-P92)</f>
        <v>13418.2871774178</v>
      </c>
    </row>
    <row r="93" customFormat="false" ht="15" hidden="false" customHeight="false" outlineLevel="0" collapsed="false">
      <c r="A93" s="4" t="n">
        <v>16</v>
      </c>
      <c r="B93" s="11" t="n">
        <f aca="false">$B$5</f>
        <v>11500</v>
      </c>
      <c r="C93" s="11" t="n">
        <f aca="false">MAX(0,B93+IF(A93=1,$B$10,0)-$B$6)</f>
        <v>2900</v>
      </c>
      <c r="D93" s="11" t="n">
        <f aca="false">MAX(0,-(B93+IF(A93=1,$B$10,0)-$B$6))</f>
        <v>0</v>
      </c>
      <c r="E93" s="11" t="n">
        <f aca="false">MAX(0,C93-(0+MIN(IF(F93&gt;0,$G$5,0),C93-(0),F93+G93)+MIN(IF(J93&gt;0,$G$6,0),C93-(0+MIN(IF(F93&gt;0,$G$5,0),C93-(0),F93+G93)),J93+K93)+MIN(IF(N93&gt;0,$G$7,0),C93-(0+MIN(IF(F93&gt;0,$G$5,0),C93-(0),F93+G93)+MIN(IF(J93&gt;0,$G$6,0),C93-(0+MIN(IF(F93&gt;0,$G$5,0),C93-(0),F93+G93)),J93+K93)),N93+O93)))</f>
        <v>1625</v>
      </c>
      <c r="F93" s="11" t="n">
        <f aca="false">I92</f>
        <v>0</v>
      </c>
      <c r="G93" s="11" t="n">
        <f aca="false">IF(F93&gt;0,F93*$F$5/12,0)</f>
        <v>0</v>
      </c>
      <c r="H93" s="11" t="n">
        <f aca="false">MIN(IF(F93&gt;0,$G$5,0),C93-(0),F93+G93)+MIN(E93-(0),MAX(0,F93+G93-MIN(IF(F93&gt;0,$G$5,0),C93-(0),F93+G93)))</f>
        <v>0</v>
      </c>
      <c r="I93" s="11" t="n">
        <f aca="false">MAX(0,F93+G93-H93)+D93</f>
        <v>0</v>
      </c>
      <c r="J93" s="11" t="n">
        <f aca="false">M92</f>
        <v>2162.57300035157</v>
      </c>
      <c r="K93" s="11" t="n">
        <f aca="false">IF(J93&gt;0,J93*$F$6/12,0)</f>
        <v>19.8235858365561</v>
      </c>
      <c r="L93" s="11" t="n">
        <f aca="false">MIN(IF(J93&gt;0,$G$6,0),C93-(0+MIN(IF(F93&gt;0,$G$5,0),C93-(0),F93+G93)),J93+K93)+MIN(E93-(0+MIN(E93-(0),MAX(0,F93+G93-MIN(IF(F93&gt;0,$G$5,0),C93-(0),F93+G93)))),MAX(0,J93+K93-MIN(IF(J93&gt;0,$G$6,0),C93-(0+MIN(IF(F93&gt;0,$G$5,0),C93-(0),F93+G93)),J93+K93)))</f>
        <v>2182.39658618813</v>
      </c>
      <c r="M93" s="11" t="n">
        <f aca="false">MAX(0,J93+K93-L93)</f>
        <v>0</v>
      </c>
      <c r="N93" s="11" t="n">
        <f aca="false">Q92</f>
        <v>13418.2871774178</v>
      </c>
      <c r="O93" s="11" t="n">
        <f aca="false">IF(N93&gt;0,N93*$F$7/12,0)</f>
        <v>83.8642948588613</v>
      </c>
      <c r="P93" s="11" t="n">
        <f aca="false">MIN(IF(N93&gt;0,$G$7,0),C93-(0+MIN(IF(F93&gt;0,$G$5,0),C93-(0),F93+G93)+MIN(IF(J93&gt;0,$G$6,0),C93-(0+MIN(IF(F93&gt;0,$G$5,0),C93-(0),F93+G93)),J93+K93)),N93+O93)+MIN(E93-(0+MIN(E93-(0),MAX(0,F93+G93-MIN(IF(F93&gt;0,$G$5,0),C93-(0),F93+G93)))+MIN(E93-(0+MIN(E93-(0),MAX(0,F93+G93-MIN(IF(F93&gt;0,$G$5,0),C93-(0),F93+G93)))),MAX(0,J93+K93-MIN(IF(J93&gt;0,$G$6,0),C93-(0+MIN(IF(F93&gt;0,$G$5,0),C93-(0),F93+G93)),J93+K93)))),MAX(0,N93+O93-MIN(IF(N93&gt;0,$G$7,0),C93-(0+MIN(IF(F93&gt;0,$G$5,0),C93-(0),F93+G93)+MIN(IF(J93&gt;0,$G$6,0),C93-(0+MIN(IF(F93&gt;0,$G$5,0),C93-(0),F93+G93)),J93+K93)),N93+O93)))</f>
        <v>717.60341381187</v>
      </c>
      <c r="Q93" s="11" t="n">
        <f aca="false">MAX(0,N93+O93-P93)</f>
        <v>12784.5480584648</v>
      </c>
    </row>
    <row r="94" customFormat="false" ht="15" hidden="false" customHeight="false" outlineLevel="0" collapsed="false">
      <c r="A94" s="4" t="n">
        <v>17</v>
      </c>
      <c r="B94" s="11" t="n">
        <f aca="false">$B$5</f>
        <v>11500</v>
      </c>
      <c r="C94" s="11" t="n">
        <f aca="false">MAX(0,B94+IF(A94=1,$B$10,0)-$B$6)</f>
        <v>2900</v>
      </c>
      <c r="D94" s="11" t="n">
        <f aca="false">MAX(0,-(B94+IF(A94=1,$B$10,0)-$B$6))</f>
        <v>0</v>
      </c>
      <c r="E94" s="11" t="n">
        <f aca="false">MAX(0,C94-(0+MIN(IF(F94&gt;0,$G$5,0),C94-(0),F94+G94)+MIN(IF(J94&gt;0,$G$6,0),C94-(0+MIN(IF(F94&gt;0,$G$5,0),C94-(0),F94+G94)),J94+K94)+MIN(IF(N94&gt;0,$G$7,0),C94-(0+MIN(IF(F94&gt;0,$G$5,0),C94-(0),F94+G94)+MIN(IF(J94&gt;0,$G$6,0),C94-(0+MIN(IF(F94&gt;0,$G$5,0),C94-(0),F94+G94)),J94+K94)),N94+O94)))</f>
        <v>2215</v>
      </c>
      <c r="F94" s="11" t="n">
        <f aca="false">I93</f>
        <v>0</v>
      </c>
      <c r="G94" s="11" t="n">
        <f aca="false">IF(F94&gt;0,F94*$F$5/12,0)</f>
        <v>0</v>
      </c>
      <c r="H94" s="11" t="n">
        <f aca="false">MIN(IF(F94&gt;0,$G$5,0),C94-(0),F94+G94)+MIN(E94-(0),MAX(0,F94+G94-MIN(IF(F94&gt;0,$G$5,0),C94-(0),F94+G94)))</f>
        <v>0</v>
      </c>
      <c r="I94" s="11" t="n">
        <f aca="false">MAX(0,F94+G94-H94)+D94</f>
        <v>0</v>
      </c>
      <c r="J94" s="11" t="n">
        <f aca="false">M93</f>
        <v>0</v>
      </c>
      <c r="K94" s="11" t="n">
        <f aca="false">IF(J94&gt;0,J94*$F$6/12,0)</f>
        <v>0</v>
      </c>
      <c r="L94" s="11" t="n">
        <f aca="false">MIN(IF(J94&gt;0,$G$6,0),C94-(0+MIN(IF(F94&gt;0,$G$5,0),C94-(0),F94+G94)),J94+K94)+MIN(E94-(0+MIN(E94-(0),MAX(0,F94+G94-MIN(IF(F94&gt;0,$G$5,0),C94-(0),F94+G94)))),MAX(0,J94+K94-MIN(IF(J94&gt;0,$G$6,0),C94-(0+MIN(IF(F94&gt;0,$G$5,0),C94-(0),F94+G94)),J94+K94)))</f>
        <v>0</v>
      </c>
      <c r="M94" s="11" t="n">
        <f aca="false">MAX(0,J94+K94-L94)</f>
        <v>0</v>
      </c>
      <c r="N94" s="11" t="n">
        <f aca="false">Q93</f>
        <v>12784.5480584648</v>
      </c>
      <c r="O94" s="11" t="n">
        <f aca="false">IF(N94&gt;0,N94*$F$7/12,0)</f>
        <v>79.9034253654049</v>
      </c>
      <c r="P94" s="11" t="n">
        <f aca="false">MIN(IF(N94&gt;0,$G$7,0),C94-(0+MIN(IF(F94&gt;0,$G$5,0),C94-(0),F94+G94)+MIN(IF(J94&gt;0,$G$6,0),C94-(0+MIN(IF(F94&gt;0,$G$5,0),C94-(0),F94+G94)),J94+K94)),N94+O94)+MIN(E94-(0+MIN(E94-(0),MAX(0,F94+G94-MIN(IF(F94&gt;0,$G$5,0),C94-(0),F94+G94)))+MIN(E94-(0+MIN(E94-(0),MAX(0,F94+G94-MIN(IF(F94&gt;0,$G$5,0),C94-(0),F94+G94)))),MAX(0,J94+K94-MIN(IF(J94&gt;0,$G$6,0),C94-(0+MIN(IF(F94&gt;0,$G$5,0),C94-(0),F94+G94)),J94+K94)))),MAX(0,N94+O94-MIN(IF(N94&gt;0,$G$7,0),C94-(0+MIN(IF(F94&gt;0,$G$5,0),C94-(0),F94+G94)+MIN(IF(J94&gt;0,$G$6,0),C94-(0+MIN(IF(F94&gt;0,$G$5,0),C94-(0),F94+G94)),J94+K94)),N94+O94)))</f>
        <v>2900</v>
      </c>
      <c r="Q94" s="11" t="n">
        <f aca="false">MAX(0,N94+O94-P94)</f>
        <v>9964.4514838302</v>
      </c>
    </row>
    <row r="95" customFormat="false" ht="15" hidden="false" customHeight="false" outlineLevel="0" collapsed="false">
      <c r="A95" s="4" t="n">
        <v>18</v>
      </c>
      <c r="B95" s="11" t="n">
        <f aca="false">$B$5</f>
        <v>11500</v>
      </c>
      <c r="C95" s="11" t="n">
        <f aca="false">MAX(0,B95+IF(A95=1,$B$10,0)-$B$6)</f>
        <v>2900</v>
      </c>
      <c r="D95" s="11" t="n">
        <f aca="false">MAX(0,-(B95+IF(A95=1,$B$10,0)-$B$6))</f>
        <v>0</v>
      </c>
      <c r="E95" s="11" t="n">
        <f aca="false">MAX(0,C95-(0+MIN(IF(F95&gt;0,$G$5,0),C95-(0),F95+G95)+MIN(IF(J95&gt;0,$G$6,0),C95-(0+MIN(IF(F95&gt;0,$G$5,0),C95-(0),F95+G95)),J95+K95)+MIN(IF(N95&gt;0,$G$7,0),C95-(0+MIN(IF(F95&gt;0,$G$5,0),C95-(0),F95+G95)+MIN(IF(J95&gt;0,$G$6,0),C95-(0+MIN(IF(F95&gt;0,$G$5,0),C95-(0),F95+G95)),J95+K95)),N95+O95)))</f>
        <v>2215</v>
      </c>
      <c r="F95" s="11" t="n">
        <f aca="false">I94</f>
        <v>0</v>
      </c>
      <c r="G95" s="11" t="n">
        <f aca="false">IF(F95&gt;0,F95*$F$5/12,0)</f>
        <v>0</v>
      </c>
      <c r="H95" s="11" t="n">
        <f aca="false">MIN(IF(F95&gt;0,$G$5,0),C95-(0),F95+G95)+MIN(E95-(0),MAX(0,F95+G95-MIN(IF(F95&gt;0,$G$5,0),C95-(0),F95+G95)))</f>
        <v>0</v>
      </c>
      <c r="I95" s="11" t="n">
        <f aca="false">MAX(0,F95+G95-H95)+D95</f>
        <v>0</v>
      </c>
      <c r="J95" s="11" t="n">
        <f aca="false">M94</f>
        <v>0</v>
      </c>
      <c r="K95" s="11" t="n">
        <f aca="false">IF(J95&gt;0,J95*$F$6/12,0)</f>
        <v>0</v>
      </c>
      <c r="L95" s="11" t="n">
        <f aca="false">MIN(IF(J95&gt;0,$G$6,0),C95-(0+MIN(IF(F95&gt;0,$G$5,0),C95-(0),F95+G95)),J95+K95)+MIN(E95-(0+MIN(E95-(0),MAX(0,F95+G95-MIN(IF(F95&gt;0,$G$5,0),C95-(0),F95+G95)))),MAX(0,J95+K95-MIN(IF(J95&gt;0,$G$6,0),C95-(0+MIN(IF(F95&gt;0,$G$5,0),C95-(0),F95+G95)),J95+K95)))</f>
        <v>0</v>
      </c>
      <c r="M95" s="11" t="n">
        <f aca="false">MAX(0,J95+K95-L95)</f>
        <v>0</v>
      </c>
      <c r="N95" s="11" t="n">
        <f aca="false">Q94</f>
        <v>9964.4514838302</v>
      </c>
      <c r="O95" s="11" t="n">
        <f aca="false">IF(N95&gt;0,N95*$F$7/12,0)</f>
        <v>62.2778217739387</v>
      </c>
      <c r="P95" s="11" t="n">
        <f aca="false">MIN(IF(N95&gt;0,$G$7,0),C95-(0+MIN(IF(F95&gt;0,$G$5,0),C95-(0),F95+G95)+MIN(IF(J95&gt;0,$G$6,0),C95-(0+MIN(IF(F95&gt;0,$G$5,0),C95-(0),F95+G95)),J95+K95)),N95+O95)+MIN(E95-(0+MIN(E95-(0),MAX(0,F95+G95-MIN(IF(F95&gt;0,$G$5,0),C95-(0),F95+G95)))+MIN(E95-(0+MIN(E95-(0),MAX(0,F95+G95-MIN(IF(F95&gt;0,$G$5,0),C95-(0),F95+G95)))),MAX(0,J95+K95-MIN(IF(J95&gt;0,$G$6,0),C95-(0+MIN(IF(F95&gt;0,$G$5,0),C95-(0),F95+G95)),J95+K95)))),MAX(0,N95+O95-MIN(IF(N95&gt;0,$G$7,0),C95-(0+MIN(IF(F95&gt;0,$G$5,0),C95-(0),F95+G95)+MIN(IF(J95&gt;0,$G$6,0),C95-(0+MIN(IF(F95&gt;0,$G$5,0),C95-(0),F95+G95)),J95+K95)),N95+O95)))</f>
        <v>2900</v>
      </c>
      <c r="Q95" s="11" t="n">
        <f aca="false">MAX(0,N95+O95-P95)</f>
        <v>7126.72930560413</v>
      </c>
    </row>
    <row r="96" customFormat="false" ht="15" hidden="false" customHeight="false" outlineLevel="0" collapsed="false">
      <c r="A96" s="4" t="n">
        <v>19</v>
      </c>
      <c r="B96" s="11" t="n">
        <f aca="false">$B$5</f>
        <v>11500</v>
      </c>
      <c r="C96" s="11" t="n">
        <f aca="false">MAX(0,B96+IF(A96=1,$B$10,0)-$B$6)</f>
        <v>2900</v>
      </c>
      <c r="D96" s="11" t="n">
        <f aca="false">MAX(0,-(B96+IF(A96=1,$B$10,0)-$B$6))</f>
        <v>0</v>
      </c>
      <c r="E96" s="11" t="n">
        <f aca="false">MAX(0,C96-(0+MIN(IF(F96&gt;0,$G$5,0),C96-(0),F96+G96)+MIN(IF(J96&gt;0,$G$6,0),C96-(0+MIN(IF(F96&gt;0,$G$5,0),C96-(0),F96+G96)),J96+K96)+MIN(IF(N96&gt;0,$G$7,0),C96-(0+MIN(IF(F96&gt;0,$G$5,0),C96-(0),F96+G96)+MIN(IF(J96&gt;0,$G$6,0),C96-(0+MIN(IF(F96&gt;0,$G$5,0),C96-(0),F96+G96)),J96+K96)),N96+O96)))</f>
        <v>2215</v>
      </c>
      <c r="F96" s="11" t="n">
        <f aca="false">I95</f>
        <v>0</v>
      </c>
      <c r="G96" s="11" t="n">
        <f aca="false">IF(F96&gt;0,F96*$F$5/12,0)</f>
        <v>0</v>
      </c>
      <c r="H96" s="11" t="n">
        <f aca="false">MIN(IF(F96&gt;0,$G$5,0),C96-(0),F96+G96)+MIN(E96-(0),MAX(0,F96+G96-MIN(IF(F96&gt;0,$G$5,0),C96-(0),F96+G96)))</f>
        <v>0</v>
      </c>
      <c r="I96" s="11" t="n">
        <f aca="false">MAX(0,F96+G96-H96)+D96</f>
        <v>0</v>
      </c>
      <c r="J96" s="11" t="n">
        <f aca="false">M95</f>
        <v>0</v>
      </c>
      <c r="K96" s="11" t="n">
        <f aca="false">IF(J96&gt;0,J96*$F$6/12,0)</f>
        <v>0</v>
      </c>
      <c r="L96" s="11" t="n">
        <f aca="false">MIN(IF(J96&gt;0,$G$6,0),C96-(0+MIN(IF(F96&gt;0,$G$5,0),C96-(0),F96+G96)),J96+K96)+MIN(E96-(0+MIN(E96-(0),MAX(0,F96+G96-MIN(IF(F96&gt;0,$G$5,0),C96-(0),F96+G96)))),MAX(0,J96+K96-MIN(IF(J96&gt;0,$G$6,0),C96-(0+MIN(IF(F96&gt;0,$G$5,0),C96-(0),F96+G96)),J96+K96)))</f>
        <v>0</v>
      </c>
      <c r="M96" s="11" t="n">
        <f aca="false">MAX(0,J96+K96-L96)</f>
        <v>0</v>
      </c>
      <c r="N96" s="11" t="n">
        <f aca="false">Q95</f>
        <v>7126.72930560413</v>
      </c>
      <c r="O96" s="11" t="n">
        <f aca="false">IF(N96&gt;0,N96*$F$7/12,0)</f>
        <v>44.5420581600258</v>
      </c>
      <c r="P96" s="11" t="n">
        <f aca="false">MIN(IF(N96&gt;0,$G$7,0),C96-(0+MIN(IF(F96&gt;0,$G$5,0),C96-(0),F96+G96)+MIN(IF(J96&gt;0,$G$6,0),C96-(0+MIN(IF(F96&gt;0,$G$5,0),C96-(0),F96+G96)),J96+K96)),N96+O96)+MIN(E96-(0+MIN(E96-(0),MAX(0,F96+G96-MIN(IF(F96&gt;0,$G$5,0),C96-(0),F96+G96)))+MIN(E96-(0+MIN(E96-(0),MAX(0,F96+G96-MIN(IF(F96&gt;0,$G$5,0),C96-(0),F96+G96)))),MAX(0,J96+K96-MIN(IF(J96&gt;0,$G$6,0),C96-(0+MIN(IF(F96&gt;0,$G$5,0),C96-(0),F96+G96)),J96+K96)))),MAX(0,N96+O96-MIN(IF(N96&gt;0,$G$7,0),C96-(0+MIN(IF(F96&gt;0,$G$5,0),C96-(0),F96+G96)+MIN(IF(J96&gt;0,$G$6,0),C96-(0+MIN(IF(F96&gt;0,$G$5,0),C96-(0),F96+G96)),J96+K96)),N96+O96)))</f>
        <v>2900</v>
      </c>
      <c r="Q96" s="11" t="n">
        <f aca="false">MAX(0,N96+O96-P96)</f>
        <v>4271.27136376416</v>
      </c>
    </row>
    <row r="97" customFormat="false" ht="15" hidden="false" customHeight="false" outlineLevel="0" collapsed="false">
      <c r="A97" s="4" t="n">
        <v>20</v>
      </c>
      <c r="B97" s="11" t="n">
        <f aca="false">$B$5</f>
        <v>11500</v>
      </c>
      <c r="C97" s="11" t="n">
        <f aca="false">MAX(0,B97+IF(A97=1,$B$10,0)-$B$6)</f>
        <v>2900</v>
      </c>
      <c r="D97" s="11" t="n">
        <f aca="false">MAX(0,-(B97+IF(A97=1,$B$10,0)-$B$6))</f>
        <v>0</v>
      </c>
      <c r="E97" s="11" t="n">
        <f aca="false">MAX(0,C97-(0+MIN(IF(F97&gt;0,$G$5,0),C97-(0),F97+G97)+MIN(IF(J97&gt;0,$G$6,0),C97-(0+MIN(IF(F97&gt;0,$G$5,0),C97-(0),F97+G97)),J97+K97)+MIN(IF(N97&gt;0,$G$7,0),C97-(0+MIN(IF(F97&gt;0,$G$5,0),C97-(0),F97+G97)+MIN(IF(J97&gt;0,$G$6,0),C97-(0+MIN(IF(F97&gt;0,$G$5,0),C97-(0),F97+G97)),J97+K97)),N97+O97)))</f>
        <v>2215</v>
      </c>
      <c r="F97" s="11" t="n">
        <f aca="false">I96</f>
        <v>0</v>
      </c>
      <c r="G97" s="11" t="n">
        <f aca="false">IF(F97&gt;0,F97*$F$5/12,0)</f>
        <v>0</v>
      </c>
      <c r="H97" s="11" t="n">
        <f aca="false">MIN(IF(F97&gt;0,$G$5,0),C97-(0),F97+G97)+MIN(E97-(0),MAX(0,F97+G97-MIN(IF(F97&gt;0,$G$5,0),C97-(0),F97+G97)))</f>
        <v>0</v>
      </c>
      <c r="I97" s="11" t="n">
        <f aca="false">MAX(0,F97+G97-H97)+D97</f>
        <v>0</v>
      </c>
      <c r="J97" s="11" t="n">
        <f aca="false">M96</f>
        <v>0</v>
      </c>
      <c r="K97" s="11" t="n">
        <f aca="false">IF(J97&gt;0,J97*$F$6/12,0)</f>
        <v>0</v>
      </c>
      <c r="L97" s="11" t="n">
        <f aca="false">MIN(IF(J97&gt;0,$G$6,0),C97-(0+MIN(IF(F97&gt;0,$G$5,0),C97-(0),F97+G97)),J97+K97)+MIN(E97-(0+MIN(E97-(0),MAX(0,F97+G97-MIN(IF(F97&gt;0,$G$5,0),C97-(0),F97+G97)))),MAX(0,J97+K97-MIN(IF(J97&gt;0,$G$6,0),C97-(0+MIN(IF(F97&gt;0,$G$5,0),C97-(0),F97+G97)),J97+K97)))</f>
        <v>0</v>
      </c>
      <c r="M97" s="11" t="n">
        <f aca="false">MAX(0,J97+K97-L97)</f>
        <v>0</v>
      </c>
      <c r="N97" s="11" t="n">
        <f aca="false">Q96</f>
        <v>4271.27136376416</v>
      </c>
      <c r="O97" s="11" t="n">
        <f aca="false">IF(N97&gt;0,N97*$F$7/12,0)</f>
        <v>26.695446023526</v>
      </c>
      <c r="P97" s="11" t="n">
        <f aca="false">MIN(IF(N97&gt;0,$G$7,0),C97-(0+MIN(IF(F97&gt;0,$G$5,0),C97-(0),F97+G97)+MIN(IF(J97&gt;0,$G$6,0),C97-(0+MIN(IF(F97&gt;0,$G$5,0),C97-(0),F97+G97)),J97+K97)),N97+O97)+MIN(E97-(0+MIN(E97-(0),MAX(0,F97+G97-MIN(IF(F97&gt;0,$G$5,0),C97-(0),F97+G97)))+MIN(E97-(0+MIN(E97-(0),MAX(0,F97+G97-MIN(IF(F97&gt;0,$G$5,0),C97-(0),F97+G97)))),MAX(0,J97+K97-MIN(IF(J97&gt;0,$G$6,0),C97-(0+MIN(IF(F97&gt;0,$G$5,0),C97-(0),F97+G97)),J97+K97)))),MAX(0,N97+O97-MIN(IF(N97&gt;0,$G$7,0),C97-(0+MIN(IF(F97&gt;0,$G$5,0),C97-(0),F97+G97)+MIN(IF(J97&gt;0,$G$6,0),C97-(0+MIN(IF(F97&gt;0,$G$5,0),C97-(0),F97+G97)),J97+K97)),N97+O97)))</f>
        <v>2900</v>
      </c>
      <c r="Q97" s="11" t="n">
        <f aca="false">MAX(0,N97+O97-P97)</f>
        <v>1397.96680978769</v>
      </c>
    </row>
    <row r="98" customFormat="false" ht="15" hidden="false" customHeight="false" outlineLevel="0" collapsed="false">
      <c r="A98" s="4" t="n">
        <v>21</v>
      </c>
      <c r="B98" s="11" t="n">
        <f aca="false">$B$5</f>
        <v>11500</v>
      </c>
      <c r="C98" s="11" t="n">
        <f aca="false">MAX(0,B98+IF(A98=1,$B$10,0)-$B$6)</f>
        <v>2900</v>
      </c>
      <c r="D98" s="11" t="n">
        <f aca="false">MAX(0,-(B98+IF(A98=1,$B$10,0)-$B$6))</f>
        <v>0</v>
      </c>
      <c r="E98" s="11" t="n">
        <f aca="false">MAX(0,C98-(0+MIN(IF(F98&gt;0,$G$5,0),C98-(0),F98+G98)+MIN(IF(J98&gt;0,$G$6,0),C98-(0+MIN(IF(F98&gt;0,$G$5,0),C98-(0),F98+G98)),J98+K98)+MIN(IF(N98&gt;0,$G$7,0),C98-(0+MIN(IF(F98&gt;0,$G$5,0),C98-(0),F98+G98)+MIN(IF(J98&gt;0,$G$6,0),C98-(0+MIN(IF(F98&gt;0,$G$5,0),C98-(0),F98+G98)),J98+K98)),N98+O98)))</f>
        <v>2215</v>
      </c>
      <c r="F98" s="11" t="n">
        <f aca="false">I97</f>
        <v>0</v>
      </c>
      <c r="G98" s="11" t="n">
        <f aca="false">IF(F98&gt;0,F98*$F$5/12,0)</f>
        <v>0</v>
      </c>
      <c r="H98" s="11" t="n">
        <f aca="false">MIN(IF(F98&gt;0,$G$5,0),C98-(0),F98+G98)+MIN(E98-(0),MAX(0,F98+G98-MIN(IF(F98&gt;0,$G$5,0),C98-(0),F98+G98)))</f>
        <v>0</v>
      </c>
      <c r="I98" s="11" t="n">
        <f aca="false">MAX(0,F98+G98-H98)+D98</f>
        <v>0</v>
      </c>
      <c r="J98" s="11" t="n">
        <f aca="false">M97</f>
        <v>0</v>
      </c>
      <c r="K98" s="11" t="n">
        <f aca="false">IF(J98&gt;0,J98*$F$6/12,0)</f>
        <v>0</v>
      </c>
      <c r="L98" s="11" t="n">
        <f aca="false">MIN(IF(J98&gt;0,$G$6,0),C98-(0+MIN(IF(F98&gt;0,$G$5,0),C98-(0),F98+G98)),J98+K98)+MIN(E98-(0+MIN(E98-(0),MAX(0,F98+G98-MIN(IF(F98&gt;0,$G$5,0),C98-(0),F98+G98)))),MAX(0,J98+K98-MIN(IF(J98&gt;0,$G$6,0),C98-(0+MIN(IF(F98&gt;0,$G$5,0),C98-(0),F98+G98)),J98+K98)))</f>
        <v>0</v>
      </c>
      <c r="M98" s="11" t="n">
        <f aca="false">MAX(0,J98+K98-L98)</f>
        <v>0</v>
      </c>
      <c r="N98" s="11" t="n">
        <f aca="false">Q97</f>
        <v>1397.96680978769</v>
      </c>
      <c r="O98" s="11" t="n">
        <f aca="false">IF(N98&gt;0,N98*$F$7/12,0)</f>
        <v>8.73729256117304</v>
      </c>
      <c r="P98" s="11" t="n">
        <f aca="false">MIN(IF(N98&gt;0,$G$7,0),C98-(0+MIN(IF(F98&gt;0,$G$5,0),C98-(0),F98+G98)+MIN(IF(J98&gt;0,$G$6,0),C98-(0+MIN(IF(F98&gt;0,$G$5,0),C98-(0),F98+G98)),J98+K98)),N98+O98)+MIN(E98-(0+MIN(E98-(0),MAX(0,F98+G98-MIN(IF(F98&gt;0,$G$5,0),C98-(0),F98+G98)))+MIN(E98-(0+MIN(E98-(0),MAX(0,F98+G98-MIN(IF(F98&gt;0,$G$5,0),C98-(0),F98+G98)))),MAX(0,J98+K98-MIN(IF(J98&gt;0,$G$6,0),C98-(0+MIN(IF(F98&gt;0,$G$5,0),C98-(0),F98+G98)),J98+K98)))),MAX(0,N98+O98-MIN(IF(N98&gt;0,$G$7,0),C98-(0+MIN(IF(F98&gt;0,$G$5,0),C98-(0),F98+G98)+MIN(IF(J98&gt;0,$G$6,0),C98-(0+MIN(IF(F98&gt;0,$G$5,0),C98-(0),F98+G98)),J98+K98)),N98+O98)))</f>
        <v>1406.70410234886</v>
      </c>
      <c r="Q98" s="11" t="n">
        <f aca="false">MAX(0,N98+O98-P98)</f>
        <v>0</v>
      </c>
    </row>
    <row r="99" customFormat="false" ht="15" hidden="false" customHeight="false" outlineLevel="0" collapsed="false">
      <c r="A99" s="4" t="n">
        <v>22</v>
      </c>
      <c r="B99" s="11" t="n">
        <f aca="false">$B$5</f>
        <v>11500</v>
      </c>
      <c r="C99" s="11" t="n">
        <f aca="false">MAX(0,B99+IF(A99=1,$B$10,0)-$B$6)</f>
        <v>2900</v>
      </c>
      <c r="D99" s="11" t="n">
        <f aca="false">MAX(0,-(B99+IF(A99=1,$B$10,0)-$B$6))</f>
        <v>0</v>
      </c>
      <c r="E99" s="11" t="n">
        <f aca="false">MAX(0,C99-(0+MIN(IF(F99&gt;0,$G$5,0),C99-(0),F99+G99)+MIN(IF(J99&gt;0,$G$6,0),C99-(0+MIN(IF(F99&gt;0,$G$5,0),C99-(0),F99+G99)),J99+K99)+MIN(IF(N99&gt;0,$G$7,0),C99-(0+MIN(IF(F99&gt;0,$G$5,0),C99-(0),F99+G99)+MIN(IF(J99&gt;0,$G$6,0),C99-(0+MIN(IF(F99&gt;0,$G$5,0),C99-(0),F99+G99)),J99+K99)),N99+O99)))</f>
        <v>2900</v>
      </c>
      <c r="F99" s="11" t="n">
        <f aca="false">I98</f>
        <v>0</v>
      </c>
      <c r="G99" s="11" t="n">
        <f aca="false">IF(F99&gt;0,F99*$F$5/12,0)</f>
        <v>0</v>
      </c>
      <c r="H99" s="11" t="n">
        <f aca="false">MIN(IF(F99&gt;0,$G$5,0),C99-(0),F99+G99)+MIN(E99-(0),MAX(0,F99+G99-MIN(IF(F99&gt;0,$G$5,0),C99-(0),F99+G99)))</f>
        <v>0</v>
      </c>
      <c r="I99" s="11" t="n">
        <f aca="false">MAX(0,F99+G99-H99)+D99</f>
        <v>0</v>
      </c>
      <c r="J99" s="11" t="n">
        <f aca="false">M98</f>
        <v>0</v>
      </c>
      <c r="K99" s="11" t="n">
        <f aca="false">IF(J99&gt;0,J99*$F$6/12,0)</f>
        <v>0</v>
      </c>
      <c r="L99" s="11" t="n">
        <f aca="false">MIN(IF(J99&gt;0,$G$6,0),C99-(0+MIN(IF(F99&gt;0,$G$5,0),C99-(0),F99+G99)),J99+K99)+MIN(E99-(0+MIN(E99-(0),MAX(0,F99+G99-MIN(IF(F99&gt;0,$G$5,0),C99-(0),F99+G99)))),MAX(0,J99+K99-MIN(IF(J99&gt;0,$G$6,0),C99-(0+MIN(IF(F99&gt;0,$G$5,0),C99-(0),F99+G99)),J99+K99)))</f>
        <v>0</v>
      </c>
      <c r="M99" s="11" t="n">
        <f aca="false">MAX(0,J99+K99-L99)</f>
        <v>0</v>
      </c>
      <c r="N99" s="11" t="n">
        <f aca="false">Q98</f>
        <v>0</v>
      </c>
      <c r="O99" s="11" t="n">
        <f aca="false">IF(N99&gt;0,N99*$F$7/12,0)</f>
        <v>0</v>
      </c>
      <c r="P99" s="11" t="n">
        <f aca="false">MIN(IF(N99&gt;0,$G$7,0),C99-(0+MIN(IF(F99&gt;0,$G$5,0),C99-(0),F99+G99)+MIN(IF(J99&gt;0,$G$6,0),C99-(0+MIN(IF(F99&gt;0,$G$5,0),C99-(0),F99+G99)),J99+K99)),N99+O99)+MIN(E99-(0+MIN(E99-(0),MAX(0,F99+G99-MIN(IF(F99&gt;0,$G$5,0),C99-(0),F99+G99)))+MIN(E99-(0+MIN(E99-(0),MAX(0,F99+G99-MIN(IF(F99&gt;0,$G$5,0),C99-(0),F99+G99)))),MAX(0,J99+K99-MIN(IF(J99&gt;0,$G$6,0),C99-(0+MIN(IF(F99&gt;0,$G$5,0),C99-(0),F99+G99)),J99+K99)))),MAX(0,N99+O99-MIN(IF(N99&gt;0,$G$7,0),C99-(0+MIN(IF(F99&gt;0,$G$5,0),C99-(0),F99+G99)+MIN(IF(J99&gt;0,$G$6,0),C99-(0+MIN(IF(F99&gt;0,$G$5,0),C99-(0),F99+G99)),J99+K99)),N99+O99)))</f>
        <v>0</v>
      </c>
      <c r="Q99" s="11" t="n">
        <f aca="false">MAX(0,N99+O99-P99)</f>
        <v>0</v>
      </c>
    </row>
    <row r="100" customFormat="false" ht="15" hidden="false" customHeight="false" outlineLevel="0" collapsed="false">
      <c r="A100" s="4" t="n">
        <v>23</v>
      </c>
      <c r="B100" s="11" t="n">
        <f aca="false">$B$5</f>
        <v>11500</v>
      </c>
      <c r="C100" s="11" t="n">
        <f aca="false">MAX(0,B100+IF(A100=1,$B$10,0)-$B$6)</f>
        <v>2900</v>
      </c>
      <c r="D100" s="11" t="n">
        <f aca="false">MAX(0,-(B100+IF(A100=1,$B$10,0)-$B$6))</f>
        <v>0</v>
      </c>
      <c r="E100" s="11" t="n">
        <f aca="false">MAX(0,C100-(0+MIN(IF(F100&gt;0,$G$5,0),C100-(0),F100+G100)+MIN(IF(J100&gt;0,$G$6,0),C100-(0+MIN(IF(F100&gt;0,$G$5,0),C100-(0),F100+G100)),J100+K100)+MIN(IF(N100&gt;0,$G$7,0),C100-(0+MIN(IF(F100&gt;0,$G$5,0),C100-(0),F100+G100)+MIN(IF(J100&gt;0,$G$6,0),C100-(0+MIN(IF(F100&gt;0,$G$5,0),C100-(0),F100+G100)),J100+K100)),N100+O100)))</f>
        <v>2900</v>
      </c>
      <c r="F100" s="11" t="n">
        <f aca="false">I99</f>
        <v>0</v>
      </c>
      <c r="G100" s="11" t="n">
        <f aca="false">IF(F100&gt;0,F100*$F$5/12,0)</f>
        <v>0</v>
      </c>
      <c r="H100" s="11" t="n">
        <f aca="false">MIN(IF(F100&gt;0,$G$5,0),C100-(0),F100+G100)+MIN(E100-(0),MAX(0,F100+G100-MIN(IF(F100&gt;0,$G$5,0),C100-(0),F100+G100)))</f>
        <v>0</v>
      </c>
      <c r="I100" s="11" t="n">
        <f aca="false">MAX(0,F100+G100-H100)+D100</f>
        <v>0</v>
      </c>
      <c r="J100" s="11" t="n">
        <f aca="false">M99</f>
        <v>0</v>
      </c>
      <c r="K100" s="11" t="n">
        <f aca="false">IF(J100&gt;0,J100*$F$6/12,0)</f>
        <v>0</v>
      </c>
      <c r="L100" s="11" t="n">
        <f aca="false">MIN(IF(J100&gt;0,$G$6,0),C100-(0+MIN(IF(F100&gt;0,$G$5,0),C100-(0),F100+G100)),J100+K100)+MIN(E100-(0+MIN(E100-(0),MAX(0,F100+G100-MIN(IF(F100&gt;0,$G$5,0),C100-(0),F100+G100)))),MAX(0,J100+K100-MIN(IF(J100&gt;0,$G$6,0),C100-(0+MIN(IF(F100&gt;0,$G$5,0),C100-(0),F100+G100)),J100+K100)))</f>
        <v>0</v>
      </c>
      <c r="M100" s="11" t="n">
        <f aca="false">MAX(0,J100+K100-L100)</f>
        <v>0</v>
      </c>
      <c r="N100" s="11" t="n">
        <f aca="false">Q99</f>
        <v>0</v>
      </c>
      <c r="O100" s="11" t="n">
        <f aca="false">IF(N100&gt;0,N100*$F$7/12,0)</f>
        <v>0</v>
      </c>
      <c r="P100" s="11" t="n">
        <f aca="false">MIN(IF(N100&gt;0,$G$7,0),C100-(0+MIN(IF(F100&gt;0,$G$5,0),C100-(0),F100+G100)+MIN(IF(J100&gt;0,$G$6,0),C100-(0+MIN(IF(F100&gt;0,$G$5,0),C100-(0),F100+G100)),J100+K100)),N100+O100)+MIN(E100-(0+MIN(E100-(0),MAX(0,F100+G100-MIN(IF(F100&gt;0,$G$5,0),C100-(0),F100+G100)))+MIN(E100-(0+MIN(E100-(0),MAX(0,F100+G100-MIN(IF(F100&gt;0,$G$5,0),C100-(0),F100+G100)))),MAX(0,J100+K100-MIN(IF(J100&gt;0,$G$6,0),C100-(0+MIN(IF(F100&gt;0,$G$5,0),C100-(0),F100+G100)),J100+K100)))),MAX(0,N100+O100-MIN(IF(N100&gt;0,$G$7,0),C100-(0+MIN(IF(F100&gt;0,$G$5,0),C100-(0),F100+G100)+MIN(IF(J100&gt;0,$G$6,0),C100-(0+MIN(IF(F100&gt;0,$G$5,0),C100-(0),F100+G100)),J100+K100)),N100+O100)))</f>
        <v>0</v>
      </c>
      <c r="Q100" s="11" t="n">
        <f aca="false">MAX(0,N100+O100-P100)</f>
        <v>0</v>
      </c>
    </row>
    <row r="101" customFormat="false" ht="15" hidden="false" customHeight="false" outlineLevel="0" collapsed="false">
      <c r="A101" s="4" t="n">
        <v>24</v>
      </c>
      <c r="B101" s="11" t="n">
        <f aca="false">$B$5</f>
        <v>11500</v>
      </c>
      <c r="C101" s="11" t="n">
        <f aca="false">MAX(0,B101+IF(A101=1,$B$10,0)-$B$6)</f>
        <v>2900</v>
      </c>
      <c r="D101" s="11" t="n">
        <f aca="false">MAX(0,-(B101+IF(A101=1,$B$10,0)-$B$6))</f>
        <v>0</v>
      </c>
      <c r="E101" s="11" t="n">
        <f aca="false">MAX(0,C101-(0+MIN(IF(F101&gt;0,$G$5,0),C101-(0),F101+G101)+MIN(IF(J101&gt;0,$G$6,0),C101-(0+MIN(IF(F101&gt;0,$G$5,0),C101-(0),F101+G101)),J101+K101)+MIN(IF(N101&gt;0,$G$7,0),C101-(0+MIN(IF(F101&gt;0,$G$5,0),C101-(0),F101+G101)+MIN(IF(J101&gt;0,$G$6,0),C101-(0+MIN(IF(F101&gt;0,$G$5,0),C101-(0),F101+G101)),J101+K101)),N101+O101)))</f>
        <v>2900</v>
      </c>
      <c r="F101" s="11" t="n">
        <f aca="false">I100</f>
        <v>0</v>
      </c>
      <c r="G101" s="11" t="n">
        <f aca="false">IF(F101&gt;0,F101*$F$5/12,0)</f>
        <v>0</v>
      </c>
      <c r="H101" s="11" t="n">
        <f aca="false">MIN(IF(F101&gt;0,$G$5,0),C101-(0),F101+G101)+MIN(E101-(0),MAX(0,F101+G101-MIN(IF(F101&gt;0,$G$5,0),C101-(0),F101+G101)))</f>
        <v>0</v>
      </c>
      <c r="I101" s="11" t="n">
        <f aca="false">MAX(0,F101+G101-H101)+D101</f>
        <v>0</v>
      </c>
      <c r="J101" s="11" t="n">
        <f aca="false">M100</f>
        <v>0</v>
      </c>
      <c r="K101" s="11" t="n">
        <f aca="false">IF(J101&gt;0,J101*$F$6/12,0)</f>
        <v>0</v>
      </c>
      <c r="L101" s="11" t="n">
        <f aca="false">MIN(IF(J101&gt;0,$G$6,0),C101-(0+MIN(IF(F101&gt;0,$G$5,0),C101-(0),F101+G101)),J101+K101)+MIN(E101-(0+MIN(E101-(0),MAX(0,F101+G101-MIN(IF(F101&gt;0,$G$5,0),C101-(0),F101+G101)))),MAX(0,J101+K101-MIN(IF(J101&gt;0,$G$6,0),C101-(0+MIN(IF(F101&gt;0,$G$5,0),C101-(0),F101+G101)),J101+K101)))</f>
        <v>0</v>
      </c>
      <c r="M101" s="11" t="n">
        <f aca="false">MAX(0,J101+K101-L101)</f>
        <v>0</v>
      </c>
      <c r="N101" s="11" t="n">
        <f aca="false">Q100</f>
        <v>0</v>
      </c>
      <c r="O101" s="11" t="n">
        <f aca="false">IF(N101&gt;0,N101*$F$7/12,0)</f>
        <v>0</v>
      </c>
      <c r="P101" s="11" t="n">
        <f aca="false">MIN(IF(N101&gt;0,$G$7,0),C101-(0+MIN(IF(F101&gt;0,$G$5,0),C101-(0),F101+G101)+MIN(IF(J101&gt;0,$G$6,0),C101-(0+MIN(IF(F101&gt;0,$G$5,0),C101-(0),F101+G101)),J101+K101)),N101+O101)+MIN(E101-(0+MIN(E101-(0),MAX(0,F101+G101-MIN(IF(F101&gt;0,$G$5,0),C101-(0),F101+G101)))+MIN(E101-(0+MIN(E101-(0),MAX(0,F101+G101-MIN(IF(F101&gt;0,$G$5,0),C101-(0),F101+G101)))),MAX(0,J101+K101-MIN(IF(J101&gt;0,$G$6,0),C101-(0+MIN(IF(F101&gt;0,$G$5,0),C101-(0),F101+G101)),J101+K101)))),MAX(0,N101+O101-MIN(IF(N101&gt;0,$G$7,0),C101-(0+MIN(IF(F101&gt;0,$G$5,0),C101-(0),F101+G101)+MIN(IF(J101&gt;0,$G$6,0),C101-(0+MIN(IF(F101&gt;0,$G$5,0),C101-(0),F101+G101)),J101+K101)),N101+O101)))</f>
        <v>0</v>
      </c>
      <c r="Q101" s="11" t="n">
        <f aca="false">MAX(0,N101+O101-P101)</f>
        <v>0</v>
      </c>
    </row>
    <row r="103" customFormat="false" ht="15" hidden="false" customHeight="false" outlineLevel="0" collapsed="false">
      <c r="A103" s="6" t="s">
        <v>49</v>
      </c>
      <c r="D103" s="12" t="n">
        <f aca="false">SUM(G78:G101)+SUM(K78:K101)+SUM(O78:O101)</f>
        <v>5406.70410234886</v>
      </c>
    </row>
    <row r="104" customFormat="false" ht="15" hidden="false" customHeight="false" outlineLevel="0" collapsed="false">
      <c r="A104" s="6" t="s">
        <v>43</v>
      </c>
      <c r="D104" s="12" t="n">
        <f aca="false">I101+M101+Q101</f>
        <v>0</v>
      </c>
    </row>
    <row r="105" customFormat="false" ht="15" hidden="false" customHeight="false" outlineLevel="0" collapsed="false">
      <c r="A105" s="6" t="s">
        <v>55</v>
      </c>
      <c r="D105" s="12" t="n">
        <f aca="false">SUM(D78:D101)</f>
        <v>0</v>
      </c>
    </row>
    <row r="107" customFormat="false" ht="15" hidden="false" customHeight="false" outlineLevel="0" collapsed="false">
      <c r="A107" s="6" t="s">
        <v>56</v>
      </c>
    </row>
    <row r="108" customFormat="false" ht="15" hidden="false" customHeight="false" outlineLevel="0" collapsed="false">
      <c r="A108" s="6" t="s">
        <v>57</v>
      </c>
      <c r="D108" s="12" t="n">
        <f aca="false">D71</f>
        <v>10940.6179270785</v>
      </c>
    </row>
    <row r="109" customFormat="false" ht="15" hidden="false" customHeight="false" outlineLevel="0" collapsed="false">
      <c r="A109" s="6" t="s">
        <v>58</v>
      </c>
      <c r="D109" s="12" t="n">
        <f aca="false">D103</f>
        <v>5406.70410234886</v>
      </c>
    </row>
    <row r="110" customFormat="false" ht="15" hidden="false" customHeight="false" outlineLevel="0" collapsed="false">
      <c r="A110" s="6" t="s">
        <v>59</v>
      </c>
      <c r="D110" s="12" t="n">
        <f aca="false">F39</f>
        <v>2823.34368102741</v>
      </c>
    </row>
    <row r="111" customFormat="false" ht="15" hidden="false" customHeight="false" outlineLevel="0" collapsed="false">
      <c r="A111" s="6" t="s">
        <v>60</v>
      </c>
      <c r="D111" s="12" t="n">
        <f aca="false">D72</f>
        <v>24260.6179270785</v>
      </c>
      <c r="E111" s="12" t="n">
        <f aca="false">D104</f>
        <v>0</v>
      </c>
      <c r="F111" s="12" t="n">
        <f aca="false">F40</f>
        <v>0</v>
      </c>
    </row>
    <row r="112" customFormat="false" ht="15" hidden="false" customHeight="false" outlineLevel="0" collapsed="false">
      <c r="A112" s="6" t="s">
        <v>61</v>
      </c>
      <c r="D112" s="13" t="n">
        <f aca="false">D103-F39</f>
        <v>2583.36042132145</v>
      </c>
    </row>
    <row r="113" customFormat="false" ht="15" hidden="false" customHeight="false" outlineLevel="0" collapsed="false">
      <c r="A113" s="6" t="s">
        <v>62</v>
      </c>
      <c r="D113" s="13" t="n">
        <f aca="false">F41</f>
        <v>50047.6611815068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0" min="2" style="0" width="13"/>
  </cols>
  <sheetData>
    <row r="1" customFormat="false" ht="16.15" hidden="false" customHeight="false" outlineLevel="0" collapsed="false">
      <c r="A1" s="1" t="s">
        <v>80</v>
      </c>
    </row>
    <row r="2" customFormat="false" ht="15" hidden="false" customHeight="false" outlineLevel="0" collapsed="false">
      <c r="A2" s="2" t="s">
        <v>81</v>
      </c>
    </row>
    <row r="4" customFormat="false" ht="15" hidden="false" customHeight="false" outlineLevel="0" collapsed="false">
      <c r="A4" s="6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customFormat="false" ht="15" hidden="false" customHeight="false" outlineLevel="0" collapsed="false">
      <c r="A5" s="4" t="s">
        <v>24</v>
      </c>
      <c r="B5" s="7" t="n">
        <v>9000</v>
      </c>
      <c r="D5" s="4" t="s">
        <v>25</v>
      </c>
      <c r="E5" s="7" t="n">
        <v>9000</v>
      </c>
      <c r="F5" s="8" t="n">
        <v>0.23</v>
      </c>
      <c r="G5" s="7" t="n">
        <v>270</v>
      </c>
      <c r="H5" s="9" t="n">
        <v>1</v>
      </c>
    </row>
    <row r="6" customFormat="false" ht="15" hidden="false" customHeight="false" outlineLevel="0" collapsed="false">
      <c r="A6" s="4" t="s">
        <v>26</v>
      </c>
      <c r="B6" s="7" t="n">
        <v>6900</v>
      </c>
      <c r="D6" s="4" t="s">
        <v>66</v>
      </c>
      <c r="E6" s="7" t="n">
        <v>14000</v>
      </c>
      <c r="F6" s="8" t="n">
        <v>0.115</v>
      </c>
      <c r="G6" s="7" t="n">
        <v>460</v>
      </c>
      <c r="H6" s="9" t="n">
        <v>1</v>
      </c>
    </row>
    <row r="7" customFormat="false" ht="15" hidden="false" customHeight="false" outlineLevel="0" collapsed="false">
      <c r="A7" s="4" t="s">
        <v>27</v>
      </c>
      <c r="B7" s="8" t="n">
        <v>0.0875</v>
      </c>
      <c r="D7" s="4" t="s">
        <v>67</v>
      </c>
      <c r="E7" s="7" t="n">
        <v>17000</v>
      </c>
      <c r="F7" s="8" t="n">
        <v>0.079</v>
      </c>
      <c r="G7" s="7" t="n">
        <v>530</v>
      </c>
      <c r="H7" s="9" t="n">
        <v>15</v>
      </c>
    </row>
    <row r="8" customFormat="false" ht="15" hidden="false" customHeight="false" outlineLevel="0" collapsed="false">
      <c r="A8" s="4" t="s">
        <v>28</v>
      </c>
      <c r="B8" s="10" t="n">
        <v>0.45</v>
      </c>
    </row>
    <row r="9" customFormat="false" ht="15" hidden="false" customHeight="false" outlineLevel="0" collapsed="false">
      <c r="A9" s="4" t="s">
        <v>29</v>
      </c>
      <c r="B9" s="7" t="n">
        <v>45000</v>
      </c>
    </row>
    <row r="10" customFormat="false" ht="15" hidden="false" customHeight="false" outlineLevel="0" collapsed="false">
      <c r="A10" s="4" t="s">
        <v>30</v>
      </c>
      <c r="B10" s="7" t="n">
        <v>4000</v>
      </c>
    </row>
    <row r="12" customFormat="false" ht="15" hidden="false" customHeight="false" outlineLevel="0" collapsed="false">
      <c r="A12" s="6" t="s">
        <v>31</v>
      </c>
    </row>
    <row r="13" customFormat="false" ht="15" hidden="false" customHeight="false" outlineLevel="0" collapsed="false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3" t="s">
        <v>71</v>
      </c>
      <c r="L13" s="3" t="s">
        <v>72</v>
      </c>
      <c r="M13" s="3" t="s">
        <v>73</v>
      </c>
      <c r="N13" s="3" t="s">
        <v>74</v>
      </c>
      <c r="O13" s="3" t="s">
        <v>75</v>
      </c>
      <c r="P13" s="3" t="s">
        <v>76</v>
      </c>
    </row>
    <row r="14" customFormat="false" ht="15" hidden="false" customHeight="false" outlineLevel="0" collapsed="false">
      <c r="A14" s="4" t="n">
        <v>1</v>
      </c>
      <c r="B14" s="7" t="n">
        <v>4500</v>
      </c>
      <c r="C14" s="11" t="n">
        <v>0</v>
      </c>
      <c r="D14" s="11" t="n">
        <f aca="false">IF(AND($H$5=A14,H14&gt;0),MIN(H14,$B$9-C14),0)+IF(AND($H$6=A14,K14&gt;0),MIN(K14,$B$9-C14),0)+IF(AND($H$7=A14,N14&gt;0),MIN(N14,$B$9-C14),0)</f>
        <v>23000</v>
      </c>
      <c r="E14" s="11" t="n">
        <f aca="false">MAX(0,C14+D14-(B14+IF(A14=1,$B$10,0))+$B$8*($B$6+IF(I14&gt;0,$G$5,0)+IF(L14&gt;0,$G$6,0)+IF(O14&gt;0,$G$7,0)))</f>
        <v>17843.5</v>
      </c>
      <c r="F14" s="11" t="n">
        <f aca="false">E14*$B$7*30/365</f>
        <v>128.32654109589</v>
      </c>
      <c r="G14" s="11" t="n">
        <f aca="false">MAX(0,C14+D14-(B14+IF(A14=1,$B$10,0))+$B$6+IF(I14&gt;0,$G$5,0)+IF(L14&gt;0,$G$6,0)+IF(O14&gt;0,$G$7,0)+F14)</f>
        <v>22058.3265410959</v>
      </c>
      <c r="H14" s="11" t="n">
        <f aca="false">$E$5</f>
        <v>9000</v>
      </c>
      <c r="I14" s="11" t="n">
        <f aca="false">IF(H14-IF(AND($H$5=A14,H14&gt;0),MIN(H14,$B$9-C14),0)&gt;0,(H14-IF(AND($H$5=A14,H14&gt;0),MIN(H14,$B$9-C14),0))*$F$5/12,0)</f>
        <v>0</v>
      </c>
      <c r="J14" s="11" t="n">
        <f aca="false">MAX(0,H14-IF(AND($H$5=A14,H14&gt;0),MIN(H14,$B$9-C14),0)+I14-IF(H14-IF(AND($H$5=A14,H14&gt;0),MIN(H14,$B$9-C14),0)&gt;0,$G$5,0))</f>
        <v>0</v>
      </c>
      <c r="K14" s="11" t="n">
        <f aca="false">$E$6</f>
        <v>14000</v>
      </c>
      <c r="L14" s="11" t="n">
        <f aca="false">IF(K14-IF(AND($H$6=A14,K14&gt;0),MIN(K14,$B$9-C14),0)&gt;0,(K14-IF(AND($H$6=A14,K14&gt;0),MIN(K14,$B$9-C14),0))*$F$6/12,0)</f>
        <v>0</v>
      </c>
      <c r="M14" s="11" t="n">
        <f aca="false">MAX(0,K14-IF(AND($H$6=A14,K14&gt;0),MIN(K14,$B$9-C14),0)+L14-IF(K14-IF(AND($H$6=A14,K14&gt;0),MIN(K14,$B$9-C14),0)&gt;0,$G$6,0))</f>
        <v>0</v>
      </c>
      <c r="N14" s="11" t="n">
        <f aca="false">$E$7</f>
        <v>17000</v>
      </c>
      <c r="O14" s="11" t="n">
        <f aca="false">IF(N14-IF(AND($H$7=A14,N14&gt;0),MIN(N14,$B$9-C14),0)&gt;0,(N14-IF(AND($H$7=A14,N14&gt;0),MIN(N14,$B$9-C14),0))*$F$7/12,0)</f>
        <v>111.916666666667</v>
      </c>
      <c r="P14" s="11" t="n">
        <f aca="false">MAX(0,N14-IF(AND($H$7=A14,N14&gt;0),MIN(N14,$B$9-C14),0)+O14-IF(N14-IF(AND($H$7=A14,N14&gt;0),MIN(N14,$B$9-C14),0)&gt;0,$G$7,0))</f>
        <v>16581.9166666667</v>
      </c>
    </row>
    <row r="15" customFormat="false" ht="15" hidden="false" customHeight="false" outlineLevel="0" collapsed="false">
      <c r="A15" s="4" t="n">
        <v>2</v>
      </c>
      <c r="B15" s="7" t="n">
        <v>14000</v>
      </c>
      <c r="C15" s="11" t="n">
        <f aca="false">G14</f>
        <v>22058.3265410959</v>
      </c>
      <c r="D15" s="11" t="n">
        <f aca="false">IF(AND($H$5=A15,H15&gt;0),MIN(H15,$B$9-C15),0)+IF(AND($H$6=A15,K15&gt;0),MIN(K15,$B$9-C15),0)+IF(AND($H$7=A15,N15&gt;0),MIN(N15,$B$9-C15),0)</f>
        <v>0</v>
      </c>
      <c r="E15" s="11" t="n">
        <f aca="false">MAX(0,C15+D15-(B15+IF(A15=1,$B$10,0))+$B$8*($B$6+IF(I15&gt;0,$G$5,0)+IF(L15&gt;0,$G$6,0)+IF(O15&gt;0,$G$7,0)))</f>
        <v>11401.8265410959</v>
      </c>
      <c r="F15" s="11" t="n">
        <f aca="false">E15*$B$7*30/365</f>
        <v>81.9994374530869</v>
      </c>
      <c r="G15" s="11" t="n">
        <f aca="false">MAX(0,C15+D15-(B15+IF(A15=1,$B$10,0))+$B$6+IF(I15&gt;0,$G$5,0)+IF(L15&gt;0,$G$6,0)+IF(O15&gt;0,$G$7,0)+F15)</f>
        <v>15570.325978549</v>
      </c>
      <c r="H15" s="11" t="n">
        <f aca="false">J14</f>
        <v>0</v>
      </c>
      <c r="I15" s="11" t="n">
        <f aca="false">IF(H15-IF(AND($H$5=A15,H15&gt;0),MIN(H15,$B$9-C15),0)&gt;0,(H15-IF(AND($H$5=A15,H15&gt;0),MIN(H15,$B$9-C15),0))*$F$5/12,0)</f>
        <v>0</v>
      </c>
      <c r="J15" s="11" t="n">
        <f aca="false">MAX(0,H15-IF(AND($H$5=A15,H15&gt;0),MIN(H15,$B$9-C15),0)+I15-IF(H15-IF(AND($H$5=A15,H15&gt;0),MIN(H15,$B$9-C15),0)&gt;0,$G$5,0))</f>
        <v>0</v>
      </c>
      <c r="K15" s="11" t="n">
        <f aca="false">M14</f>
        <v>0</v>
      </c>
      <c r="L15" s="11" t="n">
        <f aca="false">IF(K15-IF(AND($H$6=A15,K15&gt;0),MIN(K15,$B$9-C15),0)&gt;0,(K15-IF(AND($H$6=A15,K15&gt;0),MIN(K15,$B$9-C15),0))*$F$6/12,0)</f>
        <v>0</v>
      </c>
      <c r="M15" s="11" t="n">
        <f aca="false">MAX(0,K15-IF(AND($H$6=A15,K15&gt;0),MIN(K15,$B$9-C15),0)+L15-IF(K15-IF(AND($H$6=A15,K15&gt;0),MIN(K15,$B$9-C15),0)&gt;0,$G$6,0))</f>
        <v>0</v>
      </c>
      <c r="N15" s="11" t="n">
        <f aca="false">P14</f>
        <v>16581.9166666667</v>
      </c>
      <c r="O15" s="11" t="n">
        <f aca="false">IF(N15-IF(AND($H$7=A15,N15&gt;0),MIN(N15,$B$9-C15),0)&gt;0,(N15-IF(AND($H$7=A15,N15&gt;0),MIN(N15,$B$9-C15),0))*$F$7/12,0)</f>
        <v>109.164284722222</v>
      </c>
      <c r="P15" s="11" t="n">
        <f aca="false">MAX(0,N15-IF(AND($H$7=A15,N15&gt;0),MIN(N15,$B$9-C15),0)+O15-IF(N15-IF(AND($H$7=A15,N15&gt;0),MIN(N15,$B$9-C15),0)&gt;0,$G$7,0))</f>
        <v>16161.0809513889</v>
      </c>
    </row>
    <row r="16" customFormat="false" ht="15" hidden="false" customHeight="false" outlineLevel="0" collapsed="false">
      <c r="A16" s="4" t="n">
        <v>3</v>
      </c>
      <c r="B16" s="7" t="n">
        <v>6000</v>
      </c>
      <c r="C16" s="11" t="n">
        <f aca="false">G15</f>
        <v>15570.325978549</v>
      </c>
      <c r="D16" s="11" t="n">
        <f aca="false">IF(AND($H$5=A16,H16&gt;0),MIN(H16,$B$9-C16),0)+IF(AND($H$6=A16,K16&gt;0),MIN(K16,$B$9-C16),0)+IF(AND($H$7=A16,N16&gt;0),MIN(N16,$B$9-C16),0)</f>
        <v>0</v>
      </c>
      <c r="E16" s="11" t="n">
        <f aca="false">MAX(0,C16+D16-(B16+IF(A16=1,$B$10,0))+$B$8*($B$6+IF(I16&gt;0,$G$5,0)+IF(L16&gt;0,$G$6,0)+IF(O16&gt;0,$G$7,0)))</f>
        <v>12913.825978549</v>
      </c>
      <c r="F16" s="11" t="n">
        <f aca="false">E16*$B$7*30/365</f>
        <v>92.8734060101125</v>
      </c>
      <c r="G16" s="11" t="n">
        <f aca="false">MAX(0,C16+D16-(B16+IF(A16=1,$B$10,0))+$B$6+IF(I16&gt;0,$G$5,0)+IF(L16&gt;0,$G$6,0)+IF(O16&gt;0,$G$7,0)+F16)</f>
        <v>17093.1993845591</v>
      </c>
      <c r="H16" s="11" t="n">
        <f aca="false">J15</f>
        <v>0</v>
      </c>
      <c r="I16" s="11" t="n">
        <f aca="false">IF(H16-IF(AND($H$5=A16,H16&gt;0),MIN(H16,$B$9-C16),0)&gt;0,(H16-IF(AND($H$5=A16,H16&gt;0),MIN(H16,$B$9-C16),0))*$F$5/12,0)</f>
        <v>0</v>
      </c>
      <c r="J16" s="11" t="n">
        <f aca="false">MAX(0,H16-IF(AND($H$5=A16,H16&gt;0),MIN(H16,$B$9-C16),0)+I16-IF(H16-IF(AND($H$5=A16,H16&gt;0),MIN(H16,$B$9-C16),0)&gt;0,$G$5,0))</f>
        <v>0</v>
      </c>
      <c r="K16" s="11" t="n">
        <f aca="false">M15</f>
        <v>0</v>
      </c>
      <c r="L16" s="11" t="n">
        <f aca="false">IF(K16-IF(AND($H$6=A16,K16&gt;0),MIN(K16,$B$9-C16),0)&gt;0,(K16-IF(AND($H$6=A16,K16&gt;0),MIN(K16,$B$9-C16),0))*$F$6/12,0)</f>
        <v>0</v>
      </c>
      <c r="M16" s="11" t="n">
        <f aca="false">MAX(0,K16-IF(AND($H$6=A16,K16&gt;0),MIN(K16,$B$9-C16),0)+L16-IF(K16-IF(AND($H$6=A16,K16&gt;0),MIN(K16,$B$9-C16),0)&gt;0,$G$6,0))</f>
        <v>0</v>
      </c>
      <c r="N16" s="11" t="n">
        <f aca="false">P15</f>
        <v>16161.0809513889</v>
      </c>
      <c r="O16" s="11" t="n">
        <f aca="false">IF(N16-IF(AND($H$7=A16,N16&gt;0),MIN(N16,$B$9-C16),0)&gt;0,(N16-IF(AND($H$7=A16,N16&gt;0),MIN(N16,$B$9-C16),0))*$F$7/12,0)</f>
        <v>106.393782929977</v>
      </c>
      <c r="P16" s="11" t="n">
        <f aca="false">MAX(0,N16-IF(AND($H$7=A16,N16&gt;0),MIN(N16,$B$9-C16),0)+O16-IF(N16-IF(AND($H$7=A16,N16&gt;0),MIN(N16,$B$9-C16),0)&gt;0,$G$7,0))</f>
        <v>15737.4747343189</v>
      </c>
    </row>
    <row r="17" customFormat="false" ht="15" hidden="false" customHeight="false" outlineLevel="0" collapsed="false">
      <c r="A17" s="4" t="n">
        <v>4</v>
      </c>
      <c r="B17" s="7" t="n">
        <v>12000</v>
      </c>
      <c r="C17" s="11" t="n">
        <f aca="false">G16</f>
        <v>17093.1993845591</v>
      </c>
      <c r="D17" s="11" t="n">
        <f aca="false">IF(AND($H$5=A17,H17&gt;0),MIN(H17,$B$9-C17),0)+IF(AND($H$6=A17,K17&gt;0),MIN(K17,$B$9-C17),0)+IF(AND($H$7=A17,N17&gt;0),MIN(N17,$B$9-C17),0)</f>
        <v>0</v>
      </c>
      <c r="E17" s="11" t="n">
        <f aca="false">MAX(0,C17+D17-(B17+IF(A17=1,$B$10,0))+$B$8*($B$6+IF(I17&gt;0,$G$5,0)+IF(L17&gt;0,$G$6,0)+IF(O17&gt;0,$G$7,0)))</f>
        <v>8436.69938455909</v>
      </c>
      <c r="F17" s="11" t="n">
        <f aca="false">E17*$B$7*30/365</f>
        <v>60.6748928341578</v>
      </c>
      <c r="G17" s="11" t="n">
        <f aca="false">MAX(0,C17+D17-(B17+IF(A17=1,$B$10,0))+$B$6+IF(I17&gt;0,$G$5,0)+IF(L17&gt;0,$G$6,0)+IF(O17&gt;0,$G$7,0)+F17)</f>
        <v>12583.8742773933</v>
      </c>
      <c r="H17" s="11" t="n">
        <f aca="false">J16</f>
        <v>0</v>
      </c>
      <c r="I17" s="11" t="n">
        <f aca="false">IF(H17-IF(AND($H$5=A17,H17&gt;0),MIN(H17,$B$9-C17),0)&gt;0,(H17-IF(AND($H$5=A17,H17&gt;0),MIN(H17,$B$9-C17),0))*$F$5/12,0)</f>
        <v>0</v>
      </c>
      <c r="J17" s="11" t="n">
        <f aca="false">MAX(0,H17-IF(AND($H$5=A17,H17&gt;0),MIN(H17,$B$9-C17),0)+I17-IF(H17-IF(AND($H$5=A17,H17&gt;0),MIN(H17,$B$9-C17),0)&gt;0,$G$5,0))</f>
        <v>0</v>
      </c>
      <c r="K17" s="11" t="n">
        <f aca="false">M16</f>
        <v>0</v>
      </c>
      <c r="L17" s="11" t="n">
        <f aca="false">IF(K17-IF(AND($H$6=A17,K17&gt;0),MIN(K17,$B$9-C17),0)&gt;0,(K17-IF(AND($H$6=A17,K17&gt;0),MIN(K17,$B$9-C17),0))*$F$6/12,0)</f>
        <v>0</v>
      </c>
      <c r="M17" s="11" t="n">
        <f aca="false">MAX(0,K17-IF(AND($H$6=A17,K17&gt;0),MIN(K17,$B$9-C17),0)+L17-IF(K17-IF(AND($H$6=A17,K17&gt;0),MIN(K17,$B$9-C17),0)&gt;0,$G$6,0))</f>
        <v>0</v>
      </c>
      <c r="N17" s="11" t="n">
        <f aca="false">P16</f>
        <v>15737.4747343189</v>
      </c>
      <c r="O17" s="11" t="n">
        <f aca="false">IF(N17-IF(AND($H$7=A17,N17&gt;0),MIN(N17,$B$9-C17),0)&gt;0,(N17-IF(AND($H$7=A17,N17&gt;0),MIN(N17,$B$9-C17),0))*$F$7/12,0)</f>
        <v>103.605042000933</v>
      </c>
      <c r="P17" s="11" t="n">
        <f aca="false">MAX(0,N17-IF(AND($H$7=A17,N17&gt;0),MIN(N17,$B$9-C17),0)+O17-IF(N17-IF(AND($H$7=A17,N17&gt;0),MIN(N17,$B$9-C17),0)&gt;0,$G$7,0))</f>
        <v>15311.0797763198</v>
      </c>
    </row>
    <row r="18" customFormat="false" ht="15" hidden="false" customHeight="false" outlineLevel="0" collapsed="false">
      <c r="A18" s="4" t="n">
        <v>5</v>
      </c>
      <c r="B18" s="7" t="n">
        <v>5000</v>
      </c>
      <c r="C18" s="11" t="n">
        <f aca="false">G17</f>
        <v>12583.8742773933</v>
      </c>
      <c r="D18" s="11" t="n">
        <f aca="false">IF(AND($H$5=A18,H18&gt;0),MIN(H18,$B$9-C18),0)+IF(AND($H$6=A18,K18&gt;0),MIN(K18,$B$9-C18),0)+IF(AND($H$7=A18,N18&gt;0),MIN(N18,$B$9-C18),0)</f>
        <v>0</v>
      </c>
      <c r="E18" s="11" t="n">
        <f aca="false">MAX(0,C18+D18-(B18+IF(A18=1,$B$10,0))+$B$8*($B$6+IF(I18&gt;0,$G$5,0)+IF(L18&gt;0,$G$6,0)+IF(O18&gt;0,$G$7,0)))</f>
        <v>10927.3742773933</v>
      </c>
      <c r="F18" s="11" t="n">
        <f aca="false">E18*$B$7*30/365</f>
        <v>78.5872807620747</v>
      </c>
      <c r="G18" s="11" t="n">
        <f aca="false">MAX(0,C18+D18-(B18+IF(A18=1,$B$10,0))+$B$6+IF(I18&gt;0,$G$5,0)+IF(L18&gt;0,$G$6,0)+IF(O18&gt;0,$G$7,0)+F18)</f>
        <v>15092.4615581553</v>
      </c>
      <c r="H18" s="11" t="n">
        <f aca="false">J17</f>
        <v>0</v>
      </c>
      <c r="I18" s="11" t="n">
        <f aca="false">IF(H18-IF(AND($H$5=A18,H18&gt;0),MIN(H18,$B$9-C18),0)&gt;0,(H18-IF(AND($H$5=A18,H18&gt;0),MIN(H18,$B$9-C18),0))*$F$5/12,0)</f>
        <v>0</v>
      </c>
      <c r="J18" s="11" t="n">
        <f aca="false">MAX(0,H18-IF(AND($H$5=A18,H18&gt;0),MIN(H18,$B$9-C18),0)+I18-IF(H18-IF(AND($H$5=A18,H18&gt;0),MIN(H18,$B$9-C18),0)&gt;0,$G$5,0))</f>
        <v>0</v>
      </c>
      <c r="K18" s="11" t="n">
        <f aca="false">M17</f>
        <v>0</v>
      </c>
      <c r="L18" s="11" t="n">
        <f aca="false">IF(K18-IF(AND($H$6=A18,K18&gt;0),MIN(K18,$B$9-C18),0)&gt;0,(K18-IF(AND($H$6=A18,K18&gt;0),MIN(K18,$B$9-C18),0))*$F$6/12,0)</f>
        <v>0</v>
      </c>
      <c r="M18" s="11" t="n">
        <f aca="false">MAX(0,K18-IF(AND($H$6=A18,K18&gt;0),MIN(K18,$B$9-C18),0)+L18-IF(K18-IF(AND($H$6=A18,K18&gt;0),MIN(K18,$B$9-C18),0)&gt;0,$G$6,0))</f>
        <v>0</v>
      </c>
      <c r="N18" s="11" t="n">
        <f aca="false">P17</f>
        <v>15311.0797763198</v>
      </c>
      <c r="O18" s="11" t="n">
        <f aca="false">IF(N18-IF(AND($H$7=A18,N18&gt;0),MIN(N18,$B$9-C18),0)&gt;0,(N18-IF(AND($H$7=A18,N18&gt;0),MIN(N18,$B$9-C18),0))*$F$7/12,0)</f>
        <v>100.797941860772</v>
      </c>
      <c r="P18" s="11" t="n">
        <f aca="false">MAX(0,N18-IF(AND($H$7=A18,N18&gt;0),MIN(N18,$B$9-C18),0)+O18-IF(N18-IF(AND($H$7=A18,N18&gt;0),MIN(N18,$B$9-C18),0)&gt;0,$G$7,0))</f>
        <v>14881.8777181806</v>
      </c>
    </row>
    <row r="19" customFormat="false" ht="15" hidden="false" customHeight="false" outlineLevel="0" collapsed="false">
      <c r="A19" s="4" t="n">
        <v>6</v>
      </c>
      <c r="B19" s="7" t="n">
        <v>13000</v>
      </c>
      <c r="C19" s="11" t="n">
        <f aca="false">G18</f>
        <v>15092.4615581553</v>
      </c>
      <c r="D19" s="11" t="n">
        <f aca="false">IF(AND($H$5=A19,H19&gt;0),MIN(H19,$B$9-C19),0)+IF(AND($H$6=A19,K19&gt;0),MIN(K19,$B$9-C19),0)+IF(AND($H$7=A19,N19&gt;0),MIN(N19,$B$9-C19),0)</f>
        <v>0</v>
      </c>
      <c r="E19" s="11" t="n">
        <f aca="false">MAX(0,C19+D19-(B19+IF(A19=1,$B$10,0))+$B$8*($B$6+IF(I19&gt;0,$G$5,0)+IF(L19&gt;0,$G$6,0)+IF(O19&gt;0,$G$7,0)))</f>
        <v>5435.96155815532</v>
      </c>
      <c r="F19" s="11" t="n">
        <f aca="false">E19*$B$7*30/365</f>
        <v>39.0942440826239</v>
      </c>
      <c r="G19" s="11" t="n">
        <f aca="false">MAX(0,C19+D19-(B19+IF(A19=1,$B$10,0))+$B$6+IF(I19&gt;0,$G$5,0)+IF(L19&gt;0,$G$6,0)+IF(O19&gt;0,$G$7,0)+F19)</f>
        <v>9561.55580223795</v>
      </c>
      <c r="H19" s="11" t="n">
        <f aca="false">J18</f>
        <v>0</v>
      </c>
      <c r="I19" s="11" t="n">
        <f aca="false">IF(H19-IF(AND($H$5=A19,H19&gt;0),MIN(H19,$B$9-C19),0)&gt;0,(H19-IF(AND($H$5=A19,H19&gt;0),MIN(H19,$B$9-C19),0))*$F$5/12,0)</f>
        <v>0</v>
      </c>
      <c r="J19" s="11" t="n">
        <f aca="false">MAX(0,H19-IF(AND($H$5=A19,H19&gt;0),MIN(H19,$B$9-C19),0)+I19-IF(H19-IF(AND($H$5=A19,H19&gt;0),MIN(H19,$B$9-C19),0)&gt;0,$G$5,0))</f>
        <v>0</v>
      </c>
      <c r="K19" s="11" t="n">
        <f aca="false">M18</f>
        <v>0</v>
      </c>
      <c r="L19" s="11" t="n">
        <f aca="false">IF(K19-IF(AND($H$6=A19,K19&gt;0),MIN(K19,$B$9-C19),0)&gt;0,(K19-IF(AND($H$6=A19,K19&gt;0),MIN(K19,$B$9-C19),0))*$F$6/12,0)</f>
        <v>0</v>
      </c>
      <c r="M19" s="11" t="n">
        <f aca="false">MAX(0,K19-IF(AND($H$6=A19,K19&gt;0),MIN(K19,$B$9-C19),0)+L19-IF(K19-IF(AND($H$6=A19,K19&gt;0),MIN(K19,$B$9-C19),0)&gt;0,$G$6,0))</f>
        <v>0</v>
      </c>
      <c r="N19" s="11" t="n">
        <f aca="false">P18</f>
        <v>14881.8777181806</v>
      </c>
      <c r="O19" s="11" t="n">
        <f aca="false">IF(N19-IF(AND($H$7=A19,N19&gt;0),MIN(N19,$B$9-C19),0)&gt;0,(N19-IF(AND($H$7=A19,N19&gt;0),MIN(N19,$B$9-C19),0))*$F$7/12,0)</f>
        <v>97.9723616446888</v>
      </c>
      <c r="P19" s="11" t="n">
        <f aca="false">MAX(0,N19-IF(AND($H$7=A19,N19&gt;0),MIN(N19,$B$9-C19),0)+O19-IF(N19-IF(AND($H$7=A19,N19&gt;0),MIN(N19,$B$9-C19),0)&gt;0,$G$7,0))</f>
        <v>14449.8500798253</v>
      </c>
    </row>
    <row r="20" customFormat="false" ht="15" hidden="false" customHeight="false" outlineLevel="0" collapsed="false">
      <c r="A20" s="4" t="n">
        <v>7</v>
      </c>
      <c r="B20" s="7" t="n">
        <v>4500</v>
      </c>
      <c r="C20" s="11" t="n">
        <f aca="false">G19</f>
        <v>9561.55580223795</v>
      </c>
      <c r="D20" s="11" t="n">
        <f aca="false">IF(AND($H$5=A20,H20&gt;0),MIN(H20,$B$9-C20),0)+IF(AND($H$6=A20,K20&gt;0),MIN(K20,$B$9-C20),0)+IF(AND($H$7=A20,N20&gt;0),MIN(N20,$B$9-C20),0)</f>
        <v>0</v>
      </c>
      <c r="E20" s="11" t="n">
        <f aca="false">MAX(0,C20+D20-(B20+IF(A20=1,$B$10,0))+$B$8*($B$6+IF(I20&gt;0,$G$5,0)+IF(L20&gt;0,$G$6,0)+IF(O20&gt;0,$G$7,0)))</f>
        <v>8405.05580223795</v>
      </c>
      <c r="F20" s="11" t="n">
        <f aca="false">E20*$B$7*30/365</f>
        <v>60.4473191256839</v>
      </c>
      <c r="G20" s="11" t="n">
        <f aca="false">MAX(0,C20+D20-(B20+IF(A20=1,$B$10,0))+$B$6+IF(I20&gt;0,$G$5,0)+IF(L20&gt;0,$G$6,0)+IF(O20&gt;0,$G$7,0)+F20)</f>
        <v>12552.0031213636</v>
      </c>
      <c r="H20" s="11" t="n">
        <f aca="false">J19</f>
        <v>0</v>
      </c>
      <c r="I20" s="11" t="n">
        <f aca="false">IF(H20-IF(AND($H$5=A20,H20&gt;0),MIN(H20,$B$9-C20),0)&gt;0,(H20-IF(AND($H$5=A20,H20&gt;0),MIN(H20,$B$9-C20),0))*$F$5/12,0)</f>
        <v>0</v>
      </c>
      <c r="J20" s="11" t="n">
        <f aca="false">MAX(0,H20-IF(AND($H$5=A20,H20&gt;0),MIN(H20,$B$9-C20),0)+I20-IF(H20-IF(AND($H$5=A20,H20&gt;0),MIN(H20,$B$9-C20),0)&gt;0,$G$5,0))</f>
        <v>0</v>
      </c>
      <c r="K20" s="11" t="n">
        <f aca="false">M19</f>
        <v>0</v>
      </c>
      <c r="L20" s="11" t="n">
        <f aca="false">IF(K20-IF(AND($H$6=A20,K20&gt;0),MIN(K20,$B$9-C20),0)&gt;0,(K20-IF(AND($H$6=A20,K20&gt;0),MIN(K20,$B$9-C20),0))*$F$6/12,0)</f>
        <v>0</v>
      </c>
      <c r="M20" s="11" t="n">
        <f aca="false">MAX(0,K20-IF(AND($H$6=A20,K20&gt;0),MIN(K20,$B$9-C20),0)+L20-IF(K20-IF(AND($H$6=A20,K20&gt;0),MIN(K20,$B$9-C20),0)&gt;0,$G$6,0))</f>
        <v>0</v>
      </c>
      <c r="N20" s="11" t="n">
        <f aca="false">P19</f>
        <v>14449.8500798253</v>
      </c>
      <c r="O20" s="11" t="n">
        <f aca="false">IF(N20-IF(AND($H$7=A20,N20&gt;0),MIN(N20,$B$9-C20),0)&gt;0,(N20-IF(AND($H$7=A20,N20&gt;0),MIN(N20,$B$9-C20),0))*$F$7/12,0)</f>
        <v>95.128179692183</v>
      </c>
      <c r="P20" s="11" t="n">
        <f aca="false">MAX(0,N20-IF(AND($H$7=A20,N20&gt;0),MIN(N20,$B$9-C20),0)+O20-IF(N20-IF(AND($H$7=A20,N20&gt;0),MIN(N20,$B$9-C20),0)&gt;0,$G$7,0))</f>
        <v>14014.9782595174</v>
      </c>
    </row>
    <row r="21" customFormat="false" ht="15" hidden="false" customHeight="false" outlineLevel="0" collapsed="false">
      <c r="A21" s="4" t="n">
        <v>8</v>
      </c>
      <c r="B21" s="7" t="n">
        <v>14000</v>
      </c>
      <c r="C21" s="11" t="n">
        <f aca="false">G20</f>
        <v>12552.0031213636</v>
      </c>
      <c r="D21" s="11" t="n">
        <f aca="false">IF(AND($H$5=A21,H21&gt;0),MIN(H21,$B$9-C21),0)+IF(AND($H$6=A21,K21&gt;0),MIN(K21,$B$9-C21),0)+IF(AND($H$7=A21,N21&gt;0),MIN(N21,$B$9-C21),0)</f>
        <v>0</v>
      </c>
      <c r="E21" s="11" t="n">
        <f aca="false">MAX(0,C21+D21-(B21+IF(A21=1,$B$10,0))+$B$8*($B$6+IF(I21&gt;0,$G$5,0)+IF(L21&gt;0,$G$6,0)+IF(O21&gt;0,$G$7,0)))</f>
        <v>1895.50312136363</v>
      </c>
      <c r="F21" s="11" t="n">
        <f aca="false">E21*$B$7*30/365</f>
        <v>13.6320429961083</v>
      </c>
      <c r="G21" s="11" t="n">
        <f aca="false">MAX(0,C21+D21-(B21+IF(A21=1,$B$10,0))+$B$6+IF(I21&gt;0,$G$5,0)+IF(L21&gt;0,$G$6,0)+IF(O21&gt;0,$G$7,0)+F21)</f>
        <v>5995.63516435974</v>
      </c>
      <c r="H21" s="11" t="n">
        <f aca="false">J20</f>
        <v>0</v>
      </c>
      <c r="I21" s="11" t="n">
        <f aca="false">IF(H21-IF(AND($H$5=A21,H21&gt;0),MIN(H21,$B$9-C21),0)&gt;0,(H21-IF(AND($H$5=A21,H21&gt;0),MIN(H21,$B$9-C21),0))*$F$5/12,0)</f>
        <v>0</v>
      </c>
      <c r="J21" s="11" t="n">
        <f aca="false">MAX(0,H21-IF(AND($H$5=A21,H21&gt;0),MIN(H21,$B$9-C21),0)+I21-IF(H21-IF(AND($H$5=A21,H21&gt;0),MIN(H21,$B$9-C21),0)&gt;0,$G$5,0))</f>
        <v>0</v>
      </c>
      <c r="K21" s="11" t="n">
        <f aca="false">M20</f>
        <v>0</v>
      </c>
      <c r="L21" s="11" t="n">
        <f aca="false">IF(K21-IF(AND($H$6=A21,K21&gt;0),MIN(K21,$B$9-C21),0)&gt;0,(K21-IF(AND($H$6=A21,K21&gt;0),MIN(K21,$B$9-C21),0))*$F$6/12,0)</f>
        <v>0</v>
      </c>
      <c r="M21" s="11" t="n">
        <f aca="false">MAX(0,K21-IF(AND($H$6=A21,K21&gt;0),MIN(K21,$B$9-C21),0)+L21-IF(K21-IF(AND($H$6=A21,K21&gt;0),MIN(K21,$B$9-C21),0)&gt;0,$G$6,0))</f>
        <v>0</v>
      </c>
      <c r="N21" s="11" t="n">
        <f aca="false">P20</f>
        <v>14014.9782595174</v>
      </c>
      <c r="O21" s="11" t="n">
        <f aca="false">IF(N21-IF(AND($H$7=A21,N21&gt;0),MIN(N21,$B$9-C21),0)&gt;0,(N21-IF(AND($H$7=A21,N21&gt;0),MIN(N21,$B$9-C21),0))*$F$7/12,0)</f>
        <v>92.2652735418232</v>
      </c>
      <c r="P21" s="11" t="n">
        <f aca="false">MAX(0,N21-IF(AND($H$7=A21,N21&gt;0),MIN(N21,$B$9-C21),0)+O21-IF(N21-IF(AND($H$7=A21,N21&gt;0),MIN(N21,$B$9-C21),0)&gt;0,$G$7,0))</f>
        <v>13577.2435330593</v>
      </c>
    </row>
    <row r="22" customFormat="false" ht="15" hidden="false" customHeight="false" outlineLevel="0" collapsed="false">
      <c r="A22" s="4" t="n">
        <v>9</v>
      </c>
      <c r="B22" s="7" t="n">
        <v>6000</v>
      </c>
      <c r="C22" s="11" t="n">
        <f aca="false">G21</f>
        <v>5995.63516435974</v>
      </c>
      <c r="D22" s="11" t="n">
        <f aca="false">IF(AND($H$5=A22,H22&gt;0),MIN(H22,$B$9-C22),0)+IF(AND($H$6=A22,K22&gt;0),MIN(K22,$B$9-C22),0)+IF(AND($H$7=A22,N22&gt;0),MIN(N22,$B$9-C22),0)</f>
        <v>0</v>
      </c>
      <c r="E22" s="11" t="n">
        <f aca="false">MAX(0,C22+D22-(B22+IF(A22=1,$B$10,0))+$B$8*($B$6+IF(I22&gt;0,$G$5,0)+IF(L22&gt;0,$G$6,0)+IF(O22&gt;0,$G$7,0)))</f>
        <v>3339.13516435974</v>
      </c>
      <c r="F22" s="11" t="n">
        <f aca="false">E22*$B$7*30/365</f>
        <v>24.0143282368337</v>
      </c>
      <c r="G22" s="11" t="n">
        <f aca="false">MAX(0,C22+D22-(B22+IF(A22=1,$B$10,0))+$B$6+IF(I22&gt;0,$G$5,0)+IF(L22&gt;0,$G$6,0)+IF(O22&gt;0,$G$7,0)+F22)</f>
        <v>7449.64949259657</v>
      </c>
      <c r="H22" s="11" t="n">
        <f aca="false">J21</f>
        <v>0</v>
      </c>
      <c r="I22" s="11" t="n">
        <f aca="false">IF(H22-IF(AND($H$5=A22,H22&gt;0),MIN(H22,$B$9-C22),0)&gt;0,(H22-IF(AND($H$5=A22,H22&gt;0),MIN(H22,$B$9-C22),0))*$F$5/12,0)</f>
        <v>0</v>
      </c>
      <c r="J22" s="11" t="n">
        <f aca="false">MAX(0,H22-IF(AND($H$5=A22,H22&gt;0),MIN(H22,$B$9-C22),0)+I22-IF(H22-IF(AND($H$5=A22,H22&gt;0),MIN(H22,$B$9-C22),0)&gt;0,$G$5,0))</f>
        <v>0</v>
      </c>
      <c r="K22" s="11" t="n">
        <f aca="false">M21</f>
        <v>0</v>
      </c>
      <c r="L22" s="11" t="n">
        <f aca="false">IF(K22-IF(AND($H$6=A22,K22&gt;0),MIN(K22,$B$9-C22),0)&gt;0,(K22-IF(AND($H$6=A22,K22&gt;0),MIN(K22,$B$9-C22),0))*$F$6/12,0)</f>
        <v>0</v>
      </c>
      <c r="M22" s="11" t="n">
        <f aca="false">MAX(0,K22-IF(AND($H$6=A22,K22&gt;0),MIN(K22,$B$9-C22),0)+L22-IF(K22-IF(AND($H$6=A22,K22&gt;0),MIN(K22,$B$9-C22),0)&gt;0,$G$6,0))</f>
        <v>0</v>
      </c>
      <c r="N22" s="11" t="n">
        <f aca="false">P21</f>
        <v>13577.2435330593</v>
      </c>
      <c r="O22" s="11" t="n">
        <f aca="false">IF(N22-IF(AND($H$7=A22,N22&gt;0),MIN(N22,$B$9-C22),0)&gt;0,(N22-IF(AND($H$7=A22,N22&gt;0),MIN(N22,$B$9-C22),0))*$F$7/12,0)</f>
        <v>89.3835199259735</v>
      </c>
      <c r="P22" s="11" t="n">
        <f aca="false">MAX(0,N22-IF(AND($H$7=A22,N22&gt;0),MIN(N22,$B$9-C22),0)+O22-IF(N22-IF(AND($H$7=A22,N22&gt;0),MIN(N22,$B$9-C22),0)&gt;0,$G$7,0))</f>
        <v>13136.6270529852</v>
      </c>
    </row>
    <row r="23" customFormat="false" ht="15" hidden="false" customHeight="false" outlineLevel="0" collapsed="false">
      <c r="A23" s="4" t="n">
        <v>10</v>
      </c>
      <c r="B23" s="7" t="n">
        <v>12000</v>
      </c>
      <c r="C23" s="11" t="n">
        <f aca="false">G22</f>
        <v>7449.64949259657</v>
      </c>
      <c r="D23" s="11" t="n">
        <f aca="false">IF(AND($H$5=A23,H23&gt;0),MIN(H23,$B$9-C23),0)+IF(AND($H$6=A23,K23&gt;0),MIN(K23,$B$9-C23),0)+IF(AND($H$7=A23,N23&gt;0),MIN(N23,$B$9-C23),0)</f>
        <v>0</v>
      </c>
      <c r="E23" s="11" t="n">
        <f aca="false">MAX(0,C23+D23-(B23+IF(A23=1,$B$10,0))+$B$8*($B$6+IF(I23&gt;0,$G$5,0)+IF(L23&gt;0,$G$6,0)+IF(O23&gt;0,$G$7,0)))</f>
        <v>0</v>
      </c>
      <c r="F23" s="11" t="n">
        <f aca="false">E23*$B$7*30/365</f>
        <v>0</v>
      </c>
      <c r="G23" s="11" t="n">
        <f aca="false">MAX(0,C23+D23-(B23+IF(A23=1,$B$10,0))+$B$6+IF(I23&gt;0,$G$5,0)+IF(L23&gt;0,$G$6,0)+IF(O23&gt;0,$G$7,0)+F23)</f>
        <v>2879.64949259657</v>
      </c>
      <c r="H23" s="11" t="n">
        <f aca="false">J22</f>
        <v>0</v>
      </c>
      <c r="I23" s="11" t="n">
        <f aca="false">IF(H23-IF(AND($H$5=A23,H23&gt;0),MIN(H23,$B$9-C23),0)&gt;0,(H23-IF(AND($H$5=A23,H23&gt;0),MIN(H23,$B$9-C23),0))*$F$5/12,0)</f>
        <v>0</v>
      </c>
      <c r="J23" s="11" t="n">
        <f aca="false">MAX(0,H23-IF(AND($H$5=A23,H23&gt;0),MIN(H23,$B$9-C23),0)+I23-IF(H23-IF(AND($H$5=A23,H23&gt;0),MIN(H23,$B$9-C23),0)&gt;0,$G$5,0))</f>
        <v>0</v>
      </c>
      <c r="K23" s="11" t="n">
        <f aca="false">M22</f>
        <v>0</v>
      </c>
      <c r="L23" s="11" t="n">
        <f aca="false">IF(K23-IF(AND($H$6=A23,K23&gt;0),MIN(K23,$B$9-C23),0)&gt;0,(K23-IF(AND($H$6=A23,K23&gt;0),MIN(K23,$B$9-C23),0))*$F$6/12,0)</f>
        <v>0</v>
      </c>
      <c r="M23" s="11" t="n">
        <f aca="false">MAX(0,K23-IF(AND($H$6=A23,K23&gt;0),MIN(K23,$B$9-C23),0)+L23-IF(K23-IF(AND($H$6=A23,K23&gt;0),MIN(K23,$B$9-C23),0)&gt;0,$G$6,0))</f>
        <v>0</v>
      </c>
      <c r="N23" s="11" t="n">
        <f aca="false">P22</f>
        <v>13136.6270529852</v>
      </c>
      <c r="O23" s="11" t="n">
        <f aca="false">IF(N23-IF(AND($H$7=A23,N23&gt;0),MIN(N23,$B$9-C23),0)&gt;0,(N23-IF(AND($H$7=A23,N23&gt;0),MIN(N23,$B$9-C23),0))*$F$7/12,0)</f>
        <v>86.4827947654862</v>
      </c>
      <c r="P23" s="11" t="n">
        <f aca="false">MAX(0,N23-IF(AND($H$7=A23,N23&gt;0),MIN(N23,$B$9-C23),0)+O23-IF(N23-IF(AND($H$7=A23,N23&gt;0),MIN(N23,$B$9-C23),0)&gt;0,$G$7,0))</f>
        <v>12693.1098477507</v>
      </c>
    </row>
    <row r="24" customFormat="false" ht="15" hidden="false" customHeight="false" outlineLevel="0" collapsed="false">
      <c r="A24" s="4" t="n">
        <v>11</v>
      </c>
      <c r="B24" s="7" t="n">
        <v>5000</v>
      </c>
      <c r="C24" s="11" t="n">
        <f aca="false">G23</f>
        <v>2879.64949259657</v>
      </c>
      <c r="D24" s="11" t="n">
        <f aca="false">IF(AND($H$5=A24,H24&gt;0),MIN(H24,$B$9-C24),0)+IF(AND($H$6=A24,K24&gt;0),MIN(K24,$B$9-C24),0)+IF(AND($H$7=A24,N24&gt;0),MIN(N24,$B$9-C24),0)</f>
        <v>0</v>
      </c>
      <c r="E24" s="11" t="n">
        <f aca="false">MAX(0,C24+D24-(B24+IF(A24=1,$B$10,0))+$B$8*($B$6+IF(I24&gt;0,$G$5,0)+IF(L24&gt;0,$G$6,0)+IF(O24&gt;0,$G$7,0)))</f>
        <v>1223.14949259657</v>
      </c>
      <c r="F24" s="11" t="n">
        <f aca="false">E24*$B$7*30/365</f>
        <v>8.79662306319454</v>
      </c>
      <c r="G24" s="11" t="n">
        <f aca="false">MAX(0,C24+D24-(B24+IF(A24=1,$B$10,0))+$B$6+IF(I24&gt;0,$G$5,0)+IF(L24&gt;0,$G$6,0)+IF(O24&gt;0,$G$7,0)+F24)</f>
        <v>5318.44611565977</v>
      </c>
      <c r="H24" s="11" t="n">
        <f aca="false">J23</f>
        <v>0</v>
      </c>
      <c r="I24" s="11" t="n">
        <f aca="false">IF(H24-IF(AND($H$5=A24,H24&gt;0),MIN(H24,$B$9-C24),0)&gt;0,(H24-IF(AND($H$5=A24,H24&gt;0),MIN(H24,$B$9-C24),0))*$F$5/12,0)</f>
        <v>0</v>
      </c>
      <c r="J24" s="11" t="n">
        <f aca="false">MAX(0,H24-IF(AND($H$5=A24,H24&gt;0),MIN(H24,$B$9-C24),0)+I24-IF(H24-IF(AND($H$5=A24,H24&gt;0),MIN(H24,$B$9-C24),0)&gt;0,$G$5,0))</f>
        <v>0</v>
      </c>
      <c r="K24" s="11" t="n">
        <f aca="false">M23</f>
        <v>0</v>
      </c>
      <c r="L24" s="11" t="n">
        <f aca="false">IF(K24-IF(AND($H$6=A24,K24&gt;0),MIN(K24,$B$9-C24),0)&gt;0,(K24-IF(AND($H$6=A24,K24&gt;0),MIN(K24,$B$9-C24),0))*$F$6/12,0)</f>
        <v>0</v>
      </c>
      <c r="M24" s="11" t="n">
        <f aca="false">MAX(0,K24-IF(AND($H$6=A24,K24&gt;0),MIN(K24,$B$9-C24),0)+L24-IF(K24-IF(AND($H$6=A24,K24&gt;0),MIN(K24,$B$9-C24),0)&gt;0,$G$6,0))</f>
        <v>0</v>
      </c>
      <c r="N24" s="11" t="n">
        <f aca="false">P23</f>
        <v>12693.1098477507</v>
      </c>
      <c r="O24" s="11" t="n">
        <f aca="false">IF(N24-IF(AND($H$7=A24,N24&gt;0),MIN(N24,$B$9-C24),0)&gt;0,(N24-IF(AND($H$7=A24,N24&gt;0),MIN(N24,$B$9-C24),0))*$F$7/12,0)</f>
        <v>83.562973164359</v>
      </c>
      <c r="P24" s="11" t="n">
        <f aca="false">MAX(0,N24-IF(AND($H$7=A24,N24&gt;0),MIN(N24,$B$9-C24),0)+O24-IF(N24-IF(AND($H$7=A24,N24&gt;0),MIN(N24,$B$9-C24),0)&gt;0,$G$7,0))</f>
        <v>12246.6728209151</v>
      </c>
    </row>
    <row r="25" customFormat="false" ht="15" hidden="false" customHeight="false" outlineLevel="0" collapsed="false">
      <c r="A25" s="4" t="n">
        <v>12</v>
      </c>
      <c r="B25" s="7" t="n">
        <v>13000</v>
      </c>
      <c r="C25" s="11" t="n">
        <f aca="false">G24</f>
        <v>5318.44611565977</v>
      </c>
      <c r="D25" s="11" t="n">
        <f aca="false">IF(AND($H$5=A25,H25&gt;0),MIN(H25,$B$9-C25),0)+IF(AND($H$6=A25,K25&gt;0),MIN(K25,$B$9-C25),0)+IF(AND($H$7=A25,N25&gt;0),MIN(N25,$B$9-C25),0)</f>
        <v>0</v>
      </c>
      <c r="E25" s="11" t="n">
        <f aca="false">MAX(0,C25+D25-(B25+IF(A25=1,$B$10,0))+$B$8*($B$6+IF(I25&gt;0,$G$5,0)+IF(L25&gt;0,$G$6,0)+IF(O25&gt;0,$G$7,0)))</f>
        <v>0</v>
      </c>
      <c r="F25" s="11" t="n">
        <f aca="false">E25*$B$7*30/365</f>
        <v>0</v>
      </c>
      <c r="G25" s="11" t="n">
        <f aca="false">MAX(0,C25+D25-(B25+IF(A25=1,$B$10,0))+$B$6+IF(I25&gt;0,$G$5,0)+IF(L25&gt;0,$G$6,0)+IF(O25&gt;0,$G$7,0)+F25)</f>
        <v>0</v>
      </c>
      <c r="H25" s="11" t="n">
        <f aca="false">J24</f>
        <v>0</v>
      </c>
      <c r="I25" s="11" t="n">
        <f aca="false">IF(H25-IF(AND($H$5=A25,H25&gt;0),MIN(H25,$B$9-C25),0)&gt;0,(H25-IF(AND($H$5=A25,H25&gt;0),MIN(H25,$B$9-C25),0))*$F$5/12,0)</f>
        <v>0</v>
      </c>
      <c r="J25" s="11" t="n">
        <f aca="false">MAX(0,H25-IF(AND($H$5=A25,H25&gt;0),MIN(H25,$B$9-C25),0)+I25-IF(H25-IF(AND($H$5=A25,H25&gt;0),MIN(H25,$B$9-C25),0)&gt;0,$G$5,0))</f>
        <v>0</v>
      </c>
      <c r="K25" s="11" t="n">
        <f aca="false">M24</f>
        <v>0</v>
      </c>
      <c r="L25" s="11" t="n">
        <f aca="false">IF(K25-IF(AND($H$6=A25,K25&gt;0),MIN(K25,$B$9-C25),0)&gt;0,(K25-IF(AND($H$6=A25,K25&gt;0),MIN(K25,$B$9-C25),0))*$F$6/12,0)</f>
        <v>0</v>
      </c>
      <c r="M25" s="11" t="n">
        <f aca="false">MAX(0,K25-IF(AND($H$6=A25,K25&gt;0),MIN(K25,$B$9-C25),0)+L25-IF(K25-IF(AND($H$6=A25,K25&gt;0),MIN(K25,$B$9-C25),0)&gt;0,$G$6,0))</f>
        <v>0</v>
      </c>
      <c r="N25" s="11" t="n">
        <f aca="false">P24</f>
        <v>12246.6728209151</v>
      </c>
      <c r="O25" s="11" t="n">
        <f aca="false">IF(N25-IF(AND($H$7=A25,N25&gt;0),MIN(N25,$B$9-C25),0)&gt;0,(N25-IF(AND($H$7=A25,N25&gt;0),MIN(N25,$B$9-C25),0))*$F$7/12,0)</f>
        <v>80.6239294043576</v>
      </c>
      <c r="P25" s="11" t="n">
        <f aca="false">MAX(0,N25-IF(AND($H$7=A25,N25&gt;0),MIN(N25,$B$9-C25),0)+O25-IF(N25-IF(AND($H$7=A25,N25&gt;0),MIN(N25,$B$9-C25),0)&gt;0,$G$7,0))</f>
        <v>11797.2967503194</v>
      </c>
    </row>
    <row r="26" customFormat="false" ht="15" hidden="false" customHeight="false" outlineLevel="0" collapsed="false">
      <c r="A26" s="4" t="n">
        <v>13</v>
      </c>
      <c r="B26" s="7" t="n">
        <v>4500</v>
      </c>
      <c r="C26" s="11" t="n">
        <f aca="false">G25</f>
        <v>0</v>
      </c>
      <c r="D26" s="11" t="n">
        <f aca="false">IF(AND($H$5=A26,H26&gt;0),MIN(H26,$B$9-C26),0)+IF(AND($H$6=A26,K26&gt;0),MIN(K26,$B$9-C26),0)+IF(AND($H$7=A26,N26&gt;0),MIN(N26,$B$9-C26),0)</f>
        <v>0</v>
      </c>
      <c r="E26" s="11" t="n">
        <f aca="false">MAX(0,C26+D26-(B26+IF(A26=1,$B$10,0))+$B$8*($B$6+IF(I26&gt;0,$G$5,0)+IF(L26&gt;0,$G$6,0)+IF(O26&gt;0,$G$7,0)))</f>
        <v>0</v>
      </c>
      <c r="F26" s="11" t="n">
        <f aca="false">E26*$B$7*30/365</f>
        <v>0</v>
      </c>
      <c r="G26" s="11" t="n">
        <f aca="false">MAX(0,C26+D26-(B26+IF(A26=1,$B$10,0))+$B$6+IF(I26&gt;0,$G$5,0)+IF(L26&gt;0,$G$6,0)+IF(O26&gt;0,$G$7,0)+F26)</f>
        <v>2930</v>
      </c>
      <c r="H26" s="11" t="n">
        <f aca="false">J25</f>
        <v>0</v>
      </c>
      <c r="I26" s="11" t="n">
        <f aca="false">IF(H26-IF(AND($H$5=A26,H26&gt;0),MIN(H26,$B$9-C26),0)&gt;0,(H26-IF(AND($H$5=A26,H26&gt;0),MIN(H26,$B$9-C26),0))*$F$5/12,0)</f>
        <v>0</v>
      </c>
      <c r="J26" s="11" t="n">
        <f aca="false">MAX(0,H26-IF(AND($H$5=A26,H26&gt;0),MIN(H26,$B$9-C26),0)+I26-IF(H26-IF(AND($H$5=A26,H26&gt;0),MIN(H26,$B$9-C26),0)&gt;0,$G$5,0))</f>
        <v>0</v>
      </c>
      <c r="K26" s="11" t="n">
        <f aca="false">M25</f>
        <v>0</v>
      </c>
      <c r="L26" s="11" t="n">
        <f aca="false">IF(K26-IF(AND($H$6=A26,K26&gt;0),MIN(K26,$B$9-C26),0)&gt;0,(K26-IF(AND($H$6=A26,K26&gt;0),MIN(K26,$B$9-C26),0))*$F$6/12,0)</f>
        <v>0</v>
      </c>
      <c r="M26" s="11" t="n">
        <f aca="false">MAX(0,K26-IF(AND($H$6=A26,K26&gt;0),MIN(K26,$B$9-C26),0)+L26-IF(K26-IF(AND($H$6=A26,K26&gt;0),MIN(K26,$B$9-C26),0)&gt;0,$G$6,0))</f>
        <v>0</v>
      </c>
      <c r="N26" s="11" t="n">
        <f aca="false">P25</f>
        <v>11797.2967503194</v>
      </c>
      <c r="O26" s="11" t="n">
        <f aca="false">IF(N26-IF(AND($H$7=A26,N26&gt;0),MIN(N26,$B$9-C26),0)&gt;0,(N26-IF(AND($H$7=A26,N26&gt;0),MIN(N26,$B$9-C26),0))*$F$7/12,0)</f>
        <v>77.665536939603</v>
      </c>
      <c r="P26" s="11" t="n">
        <f aca="false">MAX(0,N26-IF(AND($H$7=A26,N26&gt;0),MIN(N26,$B$9-C26),0)+O26-IF(N26-IF(AND($H$7=A26,N26&gt;0),MIN(N26,$B$9-C26),0)&gt;0,$G$7,0))</f>
        <v>11344.962287259</v>
      </c>
    </row>
    <row r="27" customFormat="false" ht="15" hidden="false" customHeight="false" outlineLevel="0" collapsed="false">
      <c r="A27" s="4" t="n">
        <v>14</v>
      </c>
      <c r="B27" s="7" t="n">
        <v>14000</v>
      </c>
      <c r="C27" s="11" t="n">
        <f aca="false">G26</f>
        <v>2930</v>
      </c>
      <c r="D27" s="11" t="n">
        <f aca="false">IF(AND($H$5=A27,H27&gt;0),MIN(H27,$B$9-C27),0)+IF(AND($H$6=A27,K27&gt;0),MIN(K27,$B$9-C27),0)+IF(AND($H$7=A27,N27&gt;0),MIN(N27,$B$9-C27),0)</f>
        <v>0</v>
      </c>
      <c r="E27" s="11" t="n">
        <f aca="false">MAX(0,C27+D27-(B27+IF(A27=1,$B$10,0))+$B$8*($B$6+IF(I27&gt;0,$G$5,0)+IF(L27&gt;0,$G$6,0)+IF(O27&gt;0,$G$7,0)))</f>
        <v>0</v>
      </c>
      <c r="F27" s="11" t="n">
        <f aca="false">E27*$B$7*30/365</f>
        <v>0</v>
      </c>
      <c r="G27" s="11" t="n">
        <f aca="false">MAX(0,C27+D27-(B27+IF(A27=1,$B$10,0))+$B$6+IF(I27&gt;0,$G$5,0)+IF(L27&gt;0,$G$6,0)+IF(O27&gt;0,$G$7,0)+F27)</f>
        <v>0</v>
      </c>
      <c r="H27" s="11" t="n">
        <f aca="false">J26</f>
        <v>0</v>
      </c>
      <c r="I27" s="11" t="n">
        <f aca="false">IF(H27-IF(AND($H$5=A27,H27&gt;0),MIN(H27,$B$9-C27),0)&gt;0,(H27-IF(AND($H$5=A27,H27&gt;0),MIN(H27,$B$9-C27),0))*$F$5/12,0)</f>
        <v>0</v>
      </c>
      <c r="J27" s="11" t="n">
        <f aca="false">MAX(0,H27-IF(AND($H$5=A27,H27&gt;0),MIN(H27,$B$9-C27),0)+I27-IF(H27-IF(AND($H$5=A27,H27&gt;0),MIN(H27,$B$9-C27),0)&gt;0,$G$5,0))</f>
        <v>0</v>
      </c>
      <c r="K27" s="11" t="n">
        <f aca="false">M26</f>
        <v>0</v>
      </c>
      <c r="L27" s="11" t="n">
        <f aca="false">IF(K27-IF(AND($H$6=A27,K27&gt;0),MIN(K27,$B$9-C27),0)&gt;0,(K27-IF(AND($H$6=A27,K27&gt;0),MIN(K27,$B$9-C27),0))*$F$6/12,0)</f>
        <v>0</v>
      </c>
      <c r="M27" s="11" t="n">
        <f aca="false">MAX(0,K27-IF(AND($H$6=A27,K27&gt;0),MIN(K27,$B$9-C27),0)+L27-IF(K27-IF(AND($H$6=A27,K27&gt;0),MIN(K27,$B$9-C27),0)&gt;0,$G$6,0))</f>
        <v>0</v>
      </c>
      <c r="N27" s="11" t="n">
        <f aca="false">P26</f>
        <v>11344.962287259</v>
      </c>
      <c r="O27" s="11" t="n">
        <f aca="false">IF(N27-IF(AND($H$7=A27,N27&gt;0),MIN(N27,$B$9-C27),0)&gt;0,(N27-IF(AND($H$7=A27,N27&gt;0),MIN(N27,$B$9-C27),0))*$F$7/12,0)</f>
        <v>74.6876683911221</v>
      </c>
      <c r="P27" s="11" t="n">
        <f aca="false">MAX(0,N27-IF(AND($H$7=A27,N27&gt;0),MIN(N27,$B$9-C27),0)+O27-IF(N27-IF(AND($H$7=A27,N27&gt;0),MIN(N27,$B$9-C27),0)&gt;0,$G$7,0))</f>
        <v>10889.6499556502</v>
      </c>
    </row>
    <row r="28" customFormat="false" ht="15" hidden="false" customHeight="false" outlineLevel="0" collapsed="false">
      <c r="A28" s="4" t="n">
        <v>15</v>
      </c>
      <c r="B28" s="7" t="n">
        <v>6000</v>
      </c>
      <c r="C28" s="11" t="n">
        <f aca="false">G27</f>
        <v>0</v>
      </c>
      <c r="D28" s="11" t="n">
        <f aca="false">IF(AND($H$5=A28,H28&gt;0),MIN(H28,$B$9-C28),0)+IF(AND($H$6=A28,K28&gt;0),MIN(K28,$B$9-C28),0)+IF(AND($H$7=A28,N28&gt;0),MIN(N28,$B$9-C28),0)</f>
        <v>10889.6499556502</v>
      </c>
      <c r="E28" s="11" t="n">
        <f aca="false">MAX(0,C28+D28-(B28+IF(A28=1,$B$10,0))+$B$8*($B$6+IF(I28&gt;0,$G$5,0)+IF(L28&gt;0,$G$6,0)+IF(O28&gt;0,$G$7,0)))</f>
        <v>7994.64995565017</v>
      </c>
      <c r="F28" s="11" t="n">
        <f aca="false">E28*$B$7*30/365</f>
        <v>57.4957702289909</v>
      </c>
      <c r="G28" s="11" t="n">
        <f aca="false">MAX(0,C28+D28-(B28+IF(A28=1,$B$10,0))+$B$6+IF(I28&gt;0,$G$5,0)+IF(L28&gt;0,$G$6,0)+IF(O28&gt;0,$G$7,0)+F28)</f>
        <v>11847.1457258792</v>
      </c>
      <c r="H28" s="11" t="n">
        <f aca="false">J27</f>
        <v>0</v>
      </c>
      <c r="I28" s="11" t="n">
        <f aca="false">IF(H28-IF(AND($H$5=A28,H28&gt;0),MIN(H28,$B$9-C28),0)&gt;0,(H28-IF(AND($H$5=A28,H28&gt;0),MIN(H28,$B$9-C28),0))*$F$5/12,0)</f>
        <v>0</v>
      </c>
      <c r="J28" s="11" t="n">
        <f aca="false">MAX(0,H28-IF(AND($H$5=A28,H28&gt;0),MIN(H28,$B$9-C28),0)+I28-IF(H28-IF(AND($H$5=A28,H28&gt;0),MIN(H28,$B$9-C28),0)&gt;0,$G$5,0))</f>
        <v>0</v>
      </c>
      <c r="K28" s="11" t="n">
        <f aca="false">M27</f>
        <v>0</v>
      </c>
      <c r="L28" s="11" t="n">
        <f aca="false">IF(K28-IF(AND($H$6=A28,K28&gt;0),MIN(K28,$B$9-C28),0)&gt;0,(K28-IF(AND($H$6=A28,K28&gt;0),MIN(K28,$B$9-C28),0))*$F$6/12,0)</f>
        <v>0</v>
      </c>
      <c r="M28" s="11" t="n">
        <f aca="false">MAX(0,K28-IF(AND($H$6=A28,K28&gt;0),MIN(K28,$B$9-C28),0)+L28-IF(K28-IF(AND($H$6=A28,K28&gt;0),MIN(K28,$B$9-C28),0)&gt;0,$G$6,0))</f>
        <v>0</v>
      </c>
      <c r="N28" s="11" t="n">
        <f aca="false">P27</f>
        <v>10889.6499556502</v>
      </c>
      <c r="O28" s="11" t="n">
        <f aca="false">IF(N28-IF(AND($H$7=A28,N28&gt;0),MIN(N28,$B$9-C28),0)&gt;0,(N28-IF(AND($H$7=A28,N28&gt;0),MIN(N28,$B$9-C28),0))*$F$7/12,0)</f>
        <v>0</v>
      </c>
      <c r="P28" s="11" t="n">
        <f aca="false">MAX(0,N28-IF(AND($H$7=A28,N28&gt;0),MIN(N28,$B$9-C28),0)+O28-IF(N28-IF(AND($H$7=A28,N28&gt;0),MIN(N28,$B$9-C28),0)&gt;0,$G$7,0))</f>
        <v>0</v>
      </c>
    </row>
    <row r="29" customFormat="false" ht="15" hidden="false" customHeight="false" outlineLevel="0" collapsed="false">
      <c r="A29" s="4" t="n">
        <v>16</v>
      </c>
      <c r="B29" s="7" t="n">
        <v>12000</v>
      </c>
      <c r="C29" s="11" t="n">
        <f aca="false">G28</f>
        <v>11847.1457258792</v>
      </c>
      <c r="D29" s="11" t="n">
        <f aca="false">IF(AND($H$5=A29,H29&gt;0),MIN(H29,$B$9-C29),0)+IF(AND($H$6=A29,K29&gt;0),MIN(K29,$B$9-C29),0)+IF(AND($H$7=A29,N29&gt;0),MIN(N29,$B$9-C29),0)</f>
        <v>0</v>
      </c>
      <c r="E29" s="11" t="n">
        <f aca="false">MAX(0,C29+D29-(B29+IF(A29=1,$B$10,0))+$B$8*($B$6+IF(I29&gt;0,$G$5,0)+IF(L29&gt;0,$G$6,0)+IF(O29&gt;0,$G$7,0)))</f>
        <v>2952.14572587916</v>
      </c>
      <c r="F29" s="11" t="n">
        <f aca="false">E29*$B$7*30/365</f>
        <v>21.2311850148843</v>
      </c>
      <c r="G29" s="11" t="n">
        <f aca="false">MAX(0,C29+D29-(B29+IF(A29=1,$B$10,0))+$B$6+IF(I29&gt;0,$G$5,0)+IF(L29&gt;0,$G$6,0)+IF(O29&gt;0,$G$7,0)+F29)</f>
        <v>6768.37691089404</v>
      </c>
      <c r="H29" s="11" t="n">
        <f aca="false">J28</f>
        <v>0</v>
      </c>
      <c r="I29" s="11" t="n">
        <f aca="false">IF(H29-IF(AND($H$5=A29,H29&gt;0),MIN(H29,$B$9-C29),0)&gt;0,(H29-IF(AND($H$5=A29,H29&gt;0),MIN(H29,$B$9-C29),0))*$F$5/12,0)</f>
        <v>0</v>
      </c>
      <c r="J29" s="11" t="n">
        <f aca="false">MAX(0,H29-IF(AND($H$5=A29,H29&gt;0),MIN(H29,$B$9-C29),0)+I29-IF(H29-IF(AND($H$5=A29,H29&gt;0),MIN(H29,$B$9-C29),0)&gt;0,$G$5,0))</f>
        <v>0</v>
      </c>
      <c r="K29" s="11" t="n">
        <f aca="false">M28</f>
        <v>0</v>
      </c>
      <c r="L29" s="11" t="n">
        <f aca="false">IF(K29-IF(AND($H$6=A29,K29&gt;0),MIN(K29,$B$9-C29),0)&gt;0,(K29-IF(AND($H$6=A29,K29&gt;0),MIN(K29,$B$9-C29),0))*$F$6/12,0)</f>
        <v>0</v>
      </c>
      <c r="M29" s="11" t="n">
        <f aca="false">MAX(0,K29-IF(AND($H$6=A29,K29&gt;0),MIN(K29,$B$9-C29),0)+L29-IF(K29-IF(AND($H$6=A29,K29&gt;0),MIN(K29,$B$9-C29),0)&gt;0,$G$6,0))</f>
        <v>0</v>
      </c>
      <c r="N29" s="11" t="n">
        <f aca="false">P28</f>
        <v>0</v>
      </c>
      <c r="O29" s="11" t="n">
        <f aca="false">IF(N29-IF(AND($H$7=A29,N29&gt;0),MIN(N29,$B$9-C29),0)&gt;0,(N29-IF(AND($H$7=A29,N29&gt;0),MIN(N29,$B$9-C29),0))*$F$7/12,0)</f>
        <v>0</v>
      </c>
      <c r="P29" s="11" t="n">
        <f aca="false">MAX(0,N29-IF(AND($H$7=A29,N29&gt;0),MIN(N29,$B$9-C29),0)+O29-IF(N29-IF(AND($H$7=A29,N29&gt;0),MIN(N29,$B$9-C29),0)&gt;0,$G$7,0))</f>
        <v>0</v>
      </c>
    </row>
    <row r="30" customFormat="false" ht="15" hidden="false" customHeight="false" outlineLevel="0" collapsed="false">
      <c r="A30" s="4" t="n">
        <v>17</v>
      </c>
      <c r="B30" s="7" t="n">
        <v>5000</v>
      </c>
      <c r="C30" s="11" t="n">
        <f aca="false">G29</f>
        <v>6768.37691089404</v>
      </c>
      <c r="D30" s="11" t="n">
        <f aca="false">IF(AND($H$5=A30,H30&gt;0),MIN(H30,$B$9-C30),0)+IF(AND($H$6=A30,K30&gt;0),MIN(K30,$B$9-C30),0)+IF(AND($H$7=A30,N30&gt;0),MIN(N30,$B$9-C30),0)</f>
        <v>0</v>
      </c>
      <c r="E30" s="11" t="n">
        <f aca="false">MAX(0,C30+D30-(B30+IF(A30=1,$B$10,0))+$B$8*($B$6+IF(I30&gt;0,$G$5,0)+IF(L30&gt;0,$G$6,0)+IF(O30&gt;0,$G$7,0)))</f>
        <v>4873.37691089404</v>
      </c>
      <c r="F30" s="11" t="n">
        <f aca="false">E30*$B$7*30/365</f>
        <v>35.0482586057448</v>
      </c>
      <c r="G30" s="11" t="n">
        <f aca="false">MAX(0,C30+D30-(B30+IF(A30=1,$B$10,0))+$B$6+IF(I30&gt;0,$G$5,0)+IF(L30&gt;0,$G$6,0)+IF(O30&gt;0,$G$7,0)+F30)</f>
        <v>8703.42516949978</v>
      </c>
      <c r="H30" s="11" t="n">
        <f aca="false">J29</f>
        <v>0</v>
      </c>
      <c r="I30" s="11" t="n">
        <f aca="false">IF(H30-IF(AND($H$5=A30,H30&gt;0),MIN(H30,$B$9-C30),0)&gt;0,(H30-IF(AND($H$5=A30,H30&gt;0),MIN(H30,$B$9-C30),0))*$F$5/12,0)</f>
        <v>0</v>
      </c>
      <c r="J30" s="11" t="n">
        <f aca="false">MAX(0,H30-IF(AND($H$5=A30,H30&gt;0),MIN(H30,$B$9-C30),0)+I30-IF(H30-IF(AND($H$5=A30,H30&gt;0),MIN(H30,$B$9-C30),0)&gt;0,$G$5,0))</f>
        <v>0</v>
      </c>
      <c r="K30" s="11" t="n">
        <f aca="false">M29</f>
        <v>0</v>
      </c>
      <c r="L30" s="11" t="n">
        <f aca="false">IF(K30-IF(AND($H$6=A30,K30&gt;0),MIN(K30,$B$9-C30),0)&gt;0,(K30-IF(AND($H$6=A30,K30&gt;0),MIN(K30,$B$9-C30),0))*$F$6/12,0)</f>
        <v>0</v>
      </c>
      <c r="M30" s="11" t="n">
        <f aca="false">MAX(0,K30-IF(AND($H$6=A30,K30&gt;0),MIN(K30,$B$9-C30),0)+L30-IF(K30-IF(AND($H$6=A30,K30&gt;0),MIN(K30,$B$9-C30),0)&gt;0,$G$6,0))</f>
        <v>0</v>
      </c>
      <c r="N30" s="11" t="n">
        <f aca="false">P29</f>
        <v>0</v>
      </c>
      <c r="O30" s="11" t="n">
        <f aca="false">IF(N30-IF(AND($H$7=A30,N30&gt;0),MIN(N30,$B$9-C30),0)&gt;0,(N30-IF(AND($H$7=A30,N30&gt;0),MIN(N30,$B$9-C30),0))*$F$7/12,0)</f>
        <v>0</v>
      </c>
      <c r="P30" s="11" t="n">
        <f aca="false">MAX(0,N30-IF(AND($H$7=A30,N30&gt;0),MIN(N30,$B$9-C30),0)+O30-IF(N30-IF(AND($H$7=A30,N30&gt;0),MIN(N30,$B$9-C30),0)&gt;0,$G$7,0))</f>
        <v>0</v>
      </c>
    </row>
    <row r="31" customFormat="false" ht="15" hidden="false" customHeight="false" outlineLevel="0" collapsed="false">
      <c r="A31" s="4" t="n">
        <v>18</v>
      </c>
      <c r="B31" s="7" t="n">
        <v>13000</v>
      </c>
      <c r="C31" s="11" t="n">
        <f aca="false">G30</f>
        <v>8703.42516949978</v>
      </c>
      <c r="D31" s="11" t="n">
        <f aca="false">IF(AND($H$5=A31,H31&gt;0),MIN(H31,$B$9-C31),0)+IF(AND($H$6=A31,K31&gt;0),MIN(K31,$B$9-C31),0)+IF(AND($H$7=A31,N31&gt;0),MIN(N31,$B$9-C31),0)</f>
        <v>0</v>
      </c>
      <c r="E31" s="11" t="n">
        <f aca="false">MAX(0,C31+D31-(B31+IF(A31=1,$B$10,0))+$B$8*($B$6+IF(I31&gt;0,$G$5,0)+IF(L31&gt;0,$G$6,0)+IF(O31&gt;0,$G$7,0)))</f>
        <v>0</v>
      </c>
      <c r="F31" s="11" t="n">
        <f aca="false">E31*$B$7*30/365</f>
        <v>0</v>
      </c>
      <c r="G31" s="11" t="n">
        <f aca="false">MAX(0,C31+D31-(B31+IF(A31=1,$B$10,0))+$B$6+IF(I31&gt;0,$G$5,0)+IF(L31&gt;0,$G$6,0)+IF(O31&gt;0,$G$7,0)+F31)</f>
        <v>2603.42516949978</v>
      </c>
      <c r="H31" s="11" t="n">
        <f aca="false">J30</f>
        <v>0</v>
      </c>
      <c r="I31" s="11" t="n">
        <f aca="false">IF(H31-IF(AND($H$5=A31,H31&gt;0),MIN(H31,$B$9-C31),0)&gt;0,(H31-IF(AND($H$5=A31,H31&gt;0),MIN(H31,$B$9-C31),0))*$F$5/12,0)</f>
        <v>0</v>
      </c>
      <c r="J31" s="11" t="n">
        <f aca="false">MAX(0,H31-IF(AND($H$5=A31,H31&gt;0),MIN(H31,$B$9-C31),0)+I31-IF(H31-IF(AND($H$5=A31,H31&gt;0),MIN(H31,$B$9-C31),0)&gt;0,$G$5,0))</f>
        <v>0</v>
      </c>
      <c r="K31" s="11" t="n">
        <f aca="false">M30</f>
        <v>0</v>
      </c>
      <c r="L31" s="11" t="n">
        <f aca="false">IF(K31-IF(AND($H$6=A31,K31&gt;0),MIN(K31,$B$9-C31),0)&gt;0,(K31-IF(AND($H$6=A31,K31&gt;0),MIN(K31,$B$9-C31),0))*$F$6/12,0)</f>
        <v>0</v>
      </c>
      <c r="M31" s="11" t="n">
        <f aca="false">MAX(0,K31-IF(AND($H$6=A31,K31&gt;0),MIN(K31,$B$9-C31),0)+L31-IF(K31-IF(AND($H$6=A31,K31&gt;0),MIN(K31,$B$9-C31),0)&gt;0,$G$6,0))</f>
        <v>0</v>
      </c>
      <c r="N31" s="11" t="n">
        <f aca="false">P30</f>
        <v>0</v>
      </c>
      <c r="O31" s="11" t="n">
        <f aca="false">IF(N31-IF(AND($H$7=A31,N31&gt;0),MIN(N31,$B$9-C31),0)&gt;0,(N31-IF(AND($H$7=A31,N31&gt;0),MIN(N31,$B$9-C31),0))*$F$7/12,0)</f>
        <v>0</v>
      </c>
      <c r="P31" s="11" t="n">
        <f aca="false">MAX(0,N31-IF(AND($H$7=A31,N31&gt;0),MIN(N31,$B$9-C31),0)+O31-IF(N31-IF(AND($H$7=A31,N31&gt;0),MIN(N31,$B$9-C31),0)&gt;0,$G$7,0))</f>
        <v>0</v>
      </c>
    </row>
    <row r="32" customFormat="false" ht="15" hidden="false" customHeight="false" outlineLevel="0" collapsed="false">
      <c r="A32" s="4" t="n">
        <v>19</v>
      </c>
      <c r="B32" s="7" t="n">
        <v>4500</v>
      </c>
      <c r="C32" s="11" t="n">
        <f aca="false">G31</f>
        <v>2603.42516949978</v>
      </c>
      <c r="D32" s="11" t="n">
        <f aca="false">IF(AND($H$5=A32,H32&gt;0),MIN(H32,$B$9-C32),0)+IF(AND($H$6=A32,K32&gt;0),MIN(K32,$B$9-C32),0)+IF(AND($H$7=A32,N32&gt;0),MIN(N32,$B$9-C32),0)</f>
        <v>0</v>
      </c>
      <c r="E32" s="11" t="n">
        <f aca="false">MAX(0,C32+D32-(B32+IF(A32=1,$B$10,0))+$B$8*($B$6+IF(I32&gt;0,$G$5,0)+IF(L32&gt;0,$G$6,0)+IF(O32&gt;0,$G$7,0)))</f>
        <v>1208.42516949978</v>
      </c>
      <c r="F32" s="11" t="n">
        <f aca="false">E32*$B$7*30/365</f>
        <v>8.69072895873132</v>
      </c>
      <c r="G32" s="11" t="n">
        <f aca="false">MAX(0,C32+D32-(B32+IF(A32=1,$B$10,0))+$B$6+IF(I32&gt;0,$G$5,0)+IF(L32&gt;0,$G$6,0)+IF(O32&gt;0,$G$7,0)+F32)</f>
        <v>5012.11589845852</v>
      </c>
      <c r="H32" s="11" t="n">
        <f aca="false">J31</f>
        <v>0</v>
      </c>
      <c r="I32" s="11" t="n">
        <f aca="false">IF(H32-IF(AND($H$5=A32,H32&gt;0),MIN(H32,$B$9-C32),0)&gt;0,(H32-IF(AND($H$5=A32,H32&gt;0),MIN(H32,$B$9-C32),0))*$F$5/12,0)</f>
        <v>0</v>
      </c>
      <c r="J32" s="11" t="n">
        <f aca="false">MAX(0,H32-IF(AND($H$5=A32,H32&gt;0),MIN(H32,$B$9-C32),0)+I32-IF(H32-IF(AND($H$5=A32,H32&gt;0),MIN(H32,$B$9-C32),0)&gt;0,$G$5,0))</f>
        <v>0</v>
      </c>
      <c r="K32" s="11" t="n">
        <f aca="false">M31</f>
        <v>0</v>
      </c>
      <c r="L32" s="11" t="n">
        <f aca="false">IF(K32-IF(AND($H$6=A32,K32&gt;0),MIN(K32,$B$9-C32),0)&gt;0,(K32-IF(AND($H$6=A32,K32&gt;0),MIN(K32,$B$9-C32),0))*$F$6/12,0)</f>
        <v>0</v>
      </c>
      <c r="M32" s="11" t="n">
        <f aca="false">MAX(0,K32-IF(AND($H$6=A32,K32&gt;0),MIN(K32,$B$9-C32),0)+L32-IF(K32-IF(AND($H$6=A32,K32&gt;0),MIN(K32,$B$9-C32),0)&gt;0,$G$6,0))</f>
        <v>0</v>
      </c>
      <c r="N32" s="11" t="n">
        <f aca="false">P31</f>
        <v>0</v>
      </c>
      <c r="O32" s="11" t="n">
        <f aca="false">IF(N32-IF(AND($H$7=A32,N32&gt;0),MIN(N32,$B$9-C32),0)&gt;0,(N32-IF(AND($H$7=A32,N32&gt;0),MIN(N32,$B$9-C32),0))*$F$7/12,0)</f>
        <v>0</v>
      </c>
      <c r="P32" s="11" t="n">
        <f aca="false">MAX(0,N32-IF(AND($H$7=A32,N32&gt;0),MIN(N32,$B$9-C32),0)+O32-IF(N32-IF(AND($H$7=A32,N32&gt;0),MIN(N32,$B$9-C32),0)&gt;0,$G$7,0))</f>
        <v>0</v>
      </c>
    </row>
    <row r="33" customFormat="false" ht="15" hidden="false" customHeight="false" outlineLevel="0" collapsed="false">
      <c r="A33" s="4" t="n">
        <v>20</v>
      </c>
      <c r="B33" s="7" t="n">
        <v>14000</v>
      </c>
      <c r="C33" s="11" t="n">
        <f aca="false">G32</f>
        <v>5012.11589845852</v>
      </c>
      <c r="D33" s="11" t="n">
        <f aca="false">IF(AND($H$5=A33,H33&gt;0),MIN(H33,$B$9-C33),0)+IF(AND($H$6=A33,K33&gt;0),MIN(K33,$B$9-C33),0)+IF(AND($H$7=A33,N33&gt;0),MIN(N33,$B$9-C33),0)</f>
        <v>0</v>
      </c>
      <c r="E33" s="11" t="n">
        <f aca="false">MAX(0,C33+D33-(B33+IF(A33=1,$B$10,0))+$B$8*($B$6+IF(I33&gt;0,$G$5,0)+IF(L33&gt;0,$G$6,0)+IF(O33&gt;0,$G$7,0)))</f>
        <v>0</v>
      </c>
      <c r="F33" s="11" t="n">
        <f aca="false">E33*$B$7*30/365</f>
        <v>0</v>
      </c>
      <c r="G33" s="11" t="n">
        <f aca="false">MAX(0,C33+D33-(B33+IF(A33=1,$B$10,0))+$B$6+IF(I33&gt;0,$G$5,0)+IF(L33&gt;0,$G$6,0)+IF(O33&gt;0,$G$7,0)+F33)</f>
        <v>0</v>
      </c>
      <c r="H33" s="11" t="n">
        <f aca="false">J32</f>
        <v>0</v>
      </c>
      <c r="I33" s="11" t="n">
        <f aca="false">IF(H33-IF(AND($H$5=A33,H33&gt;0),MIN(H33,$B$9-C33),0)&gt;0,(H33-IF(AND($H$5=A33,H33&gt;0),MIN(H33,$B$9-C33),0))*$F$5/12,0)</f>
        <v>0</v>
      </c>
      <c r="J33" s="11" t="n">
        <f aca="false">MAX(0,H33-IF(AND($H$5=A33,H33&gt;0),MIN(H33,$B$9-C33),0)+I33-IF(H33-IF(AND($H$5=A33,H33&gt;0),MIN(H33,$B$9-C33),0)&gt;0,$G$5,0))</f>
        <v>0</v>
      </c>
      <c r="K33" s="11" t="n">
        <f aca="false">M32</f>
        <v>0</v>
      </c>
      <c r="L33" s="11" t="n">
        <f aca="false">IF(K33-IF(AND($H$6=A33,K33&gt;0),MIN(K33,$B$9-C33),0)&gt;0,(K33-IF(AND($H$6=A33,K33&gt;0),MIN(K33,$B$9-C33),0))*$F$6/12,0)</f>
        <v>0</v>
      </c>
      <c r="M33" s="11" t="n">
        <f aca="false">MAX(0,K33-IF(AND($H$6=A33,K33&gt;0),MIN(K33,$B$9-C33),0)+L33-IF(K33-IF(AND($H$6=A33,K33&gt;0),MIN(K33,$B$9-C33),0)&gt;0,$G$6,0))</f>
        <v>0</v>
      </c>
      <c r="N33" s="11" t="n">
        <f aca="false">P32</f>
        <v>0</v>
      </c>
      <c r="O33" s="11" t="n">
        <f aca="false">IF(N33-IF(AND($H$7=A33,N33&gt;0),MIN(N33,$B$9-C33),0)&gt;0,(N33-IF(AND($H$7=A33,N33&gt;0),MIN(N33,$B$9-C33),0))*$F$7/12,0)</f>
        <v>0</v>
      </c>
      <c r="P33" s="11" t="n">
        <f aca="false">MAX(0,N33-IF(AND($H$7=A33,N33&gt;0),MIN(N33,$B$9-C33),0)+O33-IF(N33-IF(AND($H$7=A33,N33&gt;0),MIN(N33,$B$9-C33),0)&gt;0,$G$7,0))</f>
        <v>0</v>
      </c>
    </row>
    <row r="34" customFormat="false" ht="15" hidden="false" customHeight="false" outlineLevel="0" collapsed="false">
      <c r="A34" s="4" t="n">
        <v>21</v>
      </c>
      <c r="B34" s="7" t="n">
        <v>6000</v>
      </c>
      <c r="C34" s="11" t="n">
        <f aca="false">G33</f>
        <v>0</v>
      </c>
      <c r="D34" s="11" t="n">
        <f aca="false">IF(AND($H$5=A34,H34&gt;0),MIN(H34,$B$9-C34),0)+IF(AND($H$6=A34,K34&gt;0),MIN(K34,$B$9-C34),0)+IF(AND($H$7=A34,N34&gt;0),MIN(N34,$B$9-C34),0)</f>
        <v>0</v>
      </c>
      <c r="E34" s="11" t="n">
        <f aca="false">MAX(0,C34+D34-(B34+IF(A34=1,$B$10,0))+$B$8*($B$6+IF(I34&gt;0,$G$5,0)+IF(L34&gt;0,$G$6,0)+IF(O34&gt;0,$G$7,0)))</f>
        <v>0</v>
      </c>
      <c r="F34" s="11" t="n">
        <f aca="false">E34*$B$7*30/365</f>
        <v>0</v>
      </c>
      <c r="G34" s="11" t="n">
        <f aca="false">MAX(0,C34+D34-(B34+IF(A34=1,$B$10,0))+$B$6+IF(I34&gt;0,$G$5,0)+IF(L34&gt;0,$G$6,0)+IF(O34&gt;0,$G$7,0)+F34)</f>
        <v>900</v>
      </c>
      <c r="H34" s="11" t="n">
        <f aca="false">J33</f>
        <v>0</v>
      </c>
      <c r="I34" s="11" t="n">
        <f aca="false">IF(H34-IF(AND($H$5=A34,H34&gt;0),MIN(H34,$B$9-C34),0)&gt;0,(H34-IF(AND($H$5=A34,H34&gt;0),MIN(H34,$B$9-C34),0))*$F$5/12,0)</f>
        <v>0</v>
      </c>
      <c r="J34" s="11" t="n">
        <f aca="false">MAX(0,H34-IF(AND($H$5=A34,H34&gt;0),MIN(H34,$B$9-C34),0)+I34-IF(H34-IF(AND($H$5=A34,H34&gt;0),MIN(H34,$B$9-C34),0)&gt;0,$G$5,0))</f>
        <v>0</v>
      </c>
      <c r="K34" s="11" t="n">
        <f aca="false">M33</f>
        <v>0</v>
      </c>
      <c r="L34" s="11" t="n">
        <f aca="false">IF(K34-IF(AND($H$6=A34,K34&gt;0),MIN(K34,$B$9-C34),0)&gt;0,(K34-IF(AND($H$6=A34,K34&gt;0),MIN(K34,$B$9-C34),0))*$F$6/12,0)</f>
        <v>0</v>
      </c>
      <c r="M34" s="11" t="n">
        <f aca="false">MAX(0,K34-IF(AND($H$6=A34,K34&gt;0),MIN(K34,$B$9-C34),0)+L34-IF(K34-IF(AND($H$6=A34,K34&gt;0),MIN(K34,$B$9-C34),0)&gt;0,$G$6,0))</f>
        <v>0</v>
      </c>
      <c r="N34" s="11" t="n">
        <f aca="false">P33</f>
        <v>0</v>
      </c>
      <c r="O34" s="11" t="n">
        <f aca="false">IF(N34-IF(AND($H$7=A34,N34&gt;0),MIN(N34,$B$9-C34),0)&gt;0,(N34-IF(AND($H$7=A34,N34&gt;0),MIN(N34,$B$9-C34),0))*$F$7/12,0)</f>
        <v>0</v>
      </c>
      <c r="P34" s="11" t="n">
        <f aca="false">MAX(0,N34-IF(AND($H$7=A34,N34&gt;0),MIN(N34,$B$9-C34),0)+O34-IF(N34-IF(AND($H$7=A34,N34&gt;0),MIN(N34,$B$9-C34),0)&gt;0,$G$7,0))</f>
        <v>0</v>
      </c>
    </row>
    <row r="35" customFormat="false" ht="15" hidden="false" customHeight="false" outlineLevel="0" collapsed="false">
      <c r="A35" s="4" t="n">
        <v>22</v>
      </c>
      <c r="B35" s="7" t="n">
        <v>12000</v>
      </c>
      <c r="C35" s="11" t="n">
        <f aca="false">G34</f>
        <v>900</v>
      </c>
      <c r="D35" s="11" t="n">
        <f aca="false">IF(AND($H$5=A35,H35&gt;0),MIN(H35,$B$9-C35),0)+IF(AND($H$6=A35,K35&gt;0),MIN(K35,$B$9-C35),0)+IF(AND($H$7=A35,N35&gt;0),MIN(N35,$B$9-C35),0)</f>
        <v>0</v>
      </c>
      <c r="E35" s="11" t="n">
        <f aca="false">MAX(0,C35+D35-(B35+IF(A35=1,$B$10,0))+$B$8*($B$6+IF(I35&gt;0,$G$5,0)+IF(L35&gt;0,$G$6,0)+IF(O35&gt;0,$G$7,0)))</f>
        <v>0</v>
      </c>
      <c r="F35" s="11" t="n">
        <f aca="false">E35*$B$7*30/365</f>
        <v>0</v>
      </c>
      <c r="G35" s="11" t="n">
        <f aca="false">MAX(0,C35+D35-(B35+IF(A35=1,$B$10,0))+$B$6+IF(I35&gt;0,$G$5,0)+IF(L35&gt;0,$G$6,0)+IF(O35&gt;0,$G$7,0)+F35)</f>
        <v>0</v>
      </c>
      <c r="H35" s="11" t="n">
        <f aca="false">J34</f>
        <v>0</v>
      </c>
      <c r="I35" s="11" t="n">
        <f aca="false">IF(H35-IF(AND($H$5=A35,H35&gt;0),MIN(H35,$B$9-C35),0)&gt;0,(H35-IF(AND($H$5=A35,H35&gt;0),MIN(H35,$B$9-C35),0))*$F$5/12,0)</f>
        <v>0</v>
      </c>
      <c r="J35" s="11" t="n">
        <f aca="false">MAX(0,H35-IF(AND($H$5=A35,H35&gt;0),MIN(H35,$B$9-C35),0)+I35-IF(H35-IF(AND($H$5=A35,H35&gt;0),MIN(H35,$B$9-C35),0)&gt;0,$G$5,0))</f>
        <v>0</v>
      </c>
      <c r="K35" s="11" t="n">
        <f aca="false">M34</f>
        <v>0</v>
      </c>
      <c r="L35" s="11" t="n">
        <f aca="false">IF(K35-IF(AND($H$6=A35,K35&gt;0),MIN(K35,$B$9-C35),0)&gt;0,(K35-IF(AND($H$6=A35,K35&gt;0),MIN(K35,$B$9-C35),0))*$F$6/12,0)</f>
        <v>0</v>
      </c>
      <c r="M35" s="11" t="n">
        <f aca="false">MAX(0,K35-IF(AND($H$6=A35,K35&gt;0),MIN(K35,$B$9-C35),0)+L35-IF(K35-IF(AND($H$6=A35,K35&gt;0),MIN(K35,$B$9-C35),0)&gt;0,$G$6,0))</f>
        <v>0</v>
      </c>
      <c r="N35" s="11" t="n">
        <f aca="false">P34</f>
        <v>0</v>
      </c>
      <c r="O35" s="11" t="n">
        <f aca="false">IF(N35-IF(AND($H$7=A35,N35&gt;0),MIN(N35,$B$9-C35),0)&gt;0,(N35-IF(AND($H$7=A35,N35&gt;0),MIN(N35,$B$9-C35),0))*$F$7/12,0)</f>
        <v>0</v>
      </c>
      <c r="P35" s="11" t="n">
        <f aca="false">MAX(0,N35-IF(AND($H$7=A35,N35&gt;0),MIN(N35,$B$9-C35),0)+O35-IF(N35-IF(AND($H$7=A35,N35&gt;0),MIN(N35,$B$9-C35),0)&gt;0,$G$7,0))</f>
        <v>0</v>
      </c>
    </row>
    <row r="36" customFormat="false" ht="15" hidden="false" customHeight="false" outlineLevel="0" collapsed="false">
      <c r="A36" s="4" t="n">
        <v>23</v>
      </c>
      <c r="B36" s="7" t="n">
        <v>5000</v>
      </c>
      <c r="C36" s="11" t="n">
        <f aca="false">G35</f>
        <v>0</v>
      </c>
      <c r="D36" s="11" t="n">
        <f aca="false">IF(AND($H$5=A36,H36&gt;0),MIN(H36,$B$9-C36),0)+IF(AND($H$6=A36,K36&gt;0),MIN(K36,$B$9-C36),0)+IF(AND($H$7=A36,N36&gt;0),MIN(N36,$B$9-C36),0)</f>
        <v>0</v>
      </c>
      <c r="E36" s="11" t="n">
        <f aca="false">MAX(0,C36+D36-(B36+IF(A36=1,$B$10,0))+$B$8*($B$6+IF(I36&gt;0,$G$5,0)+IF(L36&gt;0,$G$6,0)+IF(O36&gt;0,$G$7,0)))</f>
        <v>0</v>
      </c>
      <c r="F36" s="11" t="n">
        <f aca="false">E36*$B$7*30/365</f>
        <v>0</v>
      </c>
      <c r="G36" s="11" t="n">
        <f aca="false">MAX(0,C36+D36-(B36+IF(A36=1,$B$10,0))+$B$6+IF(I36&gt;0,$G$5,0)+IF(L36&gt;0,$G$6,0)+IF(O36&gt;0,$G$7,0)+F36)</f>
        <v>1900</v>
      </c>
      <c r="H36" s="11" t="n">
        <f aca="false">J35</f>
        <v>0</v>
      </c>
      <c r="I36" s="11" t="n">
        <f aca="false">IF(H36-IF(AND($H$5=A36,H36&gt;0),MIN(H36,$B$9-C36),0)&gt;0,(H36-IF(AND($H$5=A36,H36&gt;0),MIN(H36,$B$9-C36),0))*$F$5/12,0)</f>
        <v>0</v>
      </c>
      <c r="J36" s="11" t="n">
        <f aca="false">MAX(0,H36-IF(AND($H$5=A36,H36&gt;0),MIN(H36,$B$9-C36),0)+I36-IF(H36-IF(AND($H$5=A36,H36&gt;0),MIN(H36,$B$9-C36),0)&gt;0,$G$5,0))</f>
        <v>0</v>
      </c>
      <c r="K36" s="11" t="n">
        <f aca="false">M35</f>
        <v>0</v>
      </c>
      <c r="L36" s="11" t="n">
        <f aca="false">IF(K36-IF(AND($H$6=A36,K36&gt;0),MIN(K36,$B$9-C36),0)&gt;0,(K36-IF(AND($H$6=A36,K36&gt;0),MIN(K36,$B$9-C36),0))*$F$6/12,0)</f>
        <v>0</v>
      </c>
      <c r="M36" s="11" t="n">
        <f aca="false">MAX(0,K36-IF(AND($H$6=A36,K36&gt;0),MIN(K36,$B$9-C36),0)+L36-IF(K36-IF(AND($H$6=A36,K36&gt;0),MIN(K36,$B$9-C36),0)&gt;0,$G$6,0))</f>
        <v>0</v>
      </c>
      <c r="N36" s="11" t="n">
        <f aca="false">P35</f>
        <v>0</v>
      </c>
      <c r="O36" s="11" t="n">
        <f aca="false">IF(N36-IF(AND($H$7=A36,N36&gt;0),MIN(N36,$B$9-C36),0)&gt;0,(N36-IF(AND($H$7=A36,N36&gt;0),MIN(N36,$B$9-C36),0))*$F$7/12,0)</f>
        <v>0</v>
      </c>
      <c r="P36" s="11" t="n">
        <f aca="false">MAX(0,N36-IF(AND($H$7=A36,N36&gt;0),MIN(N36,$B$9-C36),0)+O36-IF(N36-IF(AND($H$7=A36,N36&gt;0),MIN(N36,$B$9-C36),0)&gt;0,$G$7,0))</f>
        <v>0</v>
      </c>
    </row>
    <row r="37" customFormat="false" ht="15" hidden="false" customHeight="false" outlineLevel="0" collapsed="false">
      <c r="A37" s="4" t="n">
        <v>24</v>
      </c>
      <c r="B37" s="7" t="n">
        <v>13000</v>
      </c>
      <c r="C37" s="11" t="n">
        <f aca="false">G36</f>
        <v>1900</v>
      </c>
      <c r="D37" s="11" t="n">
        <f aca="false">IF(AND($H$5=A37,H37&gt;0),MIN(H37,$B$9-C37),0)+IF(AND($H$6=A37,K37&gt;0),MIN(K37,$B$9-C37),0)+IF(AND($H$7=A37,N37&gt;0),MIN(N37,$B$9-C37),0)</f>
        <v>0</v>
      </c>
      <c r="E37" s="11" t="n">
        <f aca="false">MAX(0,C37+D37-(B37+IF(A37=1,$B$10,0))+$B$8*($B$6+IF(I37&gt;0,$G$5,0)+IF(L37&gt;0,$G$6,0)+IF(O37&gt;0,$G$7,0)))</f>
        <v>0</v>
      </c>
      <c r="F37" s="11" t="n">
        <f aca="false">E37*$B$7*30/365</f>
        <v>0</v>
      </c>
      <c r="G37" s="11" t="n">
        <f aca="false">MAX(0,C37+D37-(B37+IF(A37=1,$B$10,0))+$B$6+IF(I37&gt;0,$G$5,0)+IF(L37&gt;0,$G$6,0)+IF(O37&gt;0,$G$7,0)+F37)</f>
        <v>0</v>
      </c>
      <c r="H37" s="11" t="n">
        <f aca="false">J36</f>
        <v>0</v>
      </c>
      <c r="I37" s="11" t="n">
        <f aca="false">IF(H37-IF(AND($H$5=A37,H37&gt;0),MIN(H37,$B$9-C37),0)&gt;0,(H37-IF(AND($H$5=A37,H37&gt;0),MIN(H37,$B$9-C37),0))*$F$5/12,0)</f>
        <v>0</v>
      </c>
      <c r="J37" s="11" t="n">
        <f aca="false">MAX(0,H37-IF(AND($H$5=A37,H37&gt;0),MIN(H37,$B$9-C37),0)+I37-IF(H37-IF(AND($H$5=A37,H37&gt;0),MIN(H37,$B$9-C37),0)&gt;0,$G$5,0))</f>
        <v>0</v>
      </c>
      <c r="K37" s="11" t="n">
        <f aca="false">M36</f>
        <v>0</v>
      </c>
      <c r="L37" s="11" t="n">
        <f aca="false">IF(K37-IF(AND($H$6=A37,K37&gt;0),MIN(K37,$B$9-C37),0)&gt;0,(K37-IF(AND($H$6=A37,K37&gt;0),MIN(K37,$B$9-C37),0))*$F$6/12,0)</f>
        <v>0</v>
      </c>
      <c r="M37" s="11" t="n">
        <f aca="false">MAX(0,K37-IF(AND($H$6=A37,K37&gt;0),MIN(K37,$B$9-C37),0)+L37-IF(K37-IF(AND($H$6=A37,K37&gt;0),MIN(K37,$B$9-C37),0)&gt;0,$G$6,0))</f>
        <v>0</v>
      </c>
      <c r="N37" s="11" t="n">
        <f aca="false">P36</f>
        <v>0</v>
      </c>
      <c r="O37" s="11" t="n">
        <f aca="false">IF(N37-IF(AND($H$7=A37,N37&gt;0),MIN(N37,$B$9-C37),0)&gt;0,(N37-IF(AND($H$7=A37,N37&gt;0),MIN(N37,$B$9-C37),0))*$F$7/12,0)</f>
        <v>0</v>
      </c>
      <c r="P37" s="11" t="n">
        <f aca="false">MAX(0,N37-IF(AND($H$7=A37,N37&gt;0),MIN(N37,$B$9-C37),0)+O37-IF(N37-IF(AND($H$7=A37,N37&gt;0),MIN(N37,$B$9-C37),0)&gt;0,$G$7,0))</f>
        <v>0</v>
      </c>
    </row>
    <row r="39" customFormat="false" ht="15" hidden="false" customHeight="false" outlineLevel="0" collapsed="false">
      <c r="A39" s="6" t="s">
        <v>42</v>
      </c>
      <c r="F39" s="12" t="n">
        <f aca="false">SUM(F14:F37)+SUM(I14:I37)+SUM(L14:L37)+SUM(O14:O37)</f>
        <v>2020.56201411828</v>
      </c>
    </row>
    <row r="40" customFormat="false" ht="15" hidden="false" customHeight="false" outlineLevel="0" collapsed="false">
      <c r="A40" s="6" t="s">
        <v>43</v>
      </c>
      <c r="F40" s="12" t="n">
        <f aca="false">G37+J37+M37+P37</f>
        <v>0</v>
      </c>
    </row>
    <row r="41" customFormat="false" ht="15" hidden="false" customHeight="false" outlineLevel="0" collapsed="false">
      <c r="A41" s="6" t="s">
        <v>44</v>
      </c>
      <c r="F41" s="12" t="n">
        <f aca="false">$B$9-MAX(G14:G37)</f>
        <v>22941.6734589041</v>
      </c>
    </row>
    <row r="44" customFormat="false" ht="15" hidden="false" customHeight="false" outlineLevel="0" collapsed="false">
      <c r="A44" s="6" t="s">
        <v>45</v>
      </c>
    </row>
    <row r="45" customFormat="false" ht="15" hidden="false" customHeight="false" outlineLevel="0" collapsed="false">
      <c r="A45" s="3" t="s">
        <v>32</v>
      </c>
      <c r="B45" s="3" t="s">
        <v>33</v>
      </c>
      <c r="C45" s="3" t="s">
        <v>46</v>
      </c>
      <c r="D45" s="3" t="s">
        <v>47</v>
      </c>
      <c r="E45" s="3" t="s">
        <v>48</v>
      </c>
      <c r="F45" s="3" t="s">
        <v>39</v>
      </c>
      <c r="G45" s="3" t="s">
        <v>40</v>
      </c>
      <c r="H45" s="3" t="s">
        <v>41</v>
      </c>
      <c r="I45" s="3" t="s">
        <v>71</v>
      </c>
      <c r="J45" s="3" t="s">
        <v>72</v>
      </c>
      <c r="K45" s="3" t="s">
        <v>73</v>
      </c>
      <c r="L45" s="3" t="s">
        <v>74</v>
      </c>
      <c r="M45" s="3" t="s">
        <v>75</v>
      </c>
      <c r="N45" s="3" t="s">
        <v>76</v>
      </c>
    </row>
    <row r="46" customFormat="false" ht="15" hidden="false" customHeight="false" outlineLevel="0" collapsed="false">
      <c r="A46" s="4" t="n">
        <v>1</v>
      </c>
      <c r="B46" s="11" t="n">
        <f aca="false">$B$14</f>
        <v>4500</v>
      </c>
      <c r="C46" s="11" t="n">
        <f aca="false">IF(F46&gt;0,MIN($G$5,F46+G46),0)+IF(I46&gt;0,MIN($G$6,I46+J46),0)+IF(L46&gt;0,MIN($G$7,L46+M46),0)</f>
        <v>1260</v>
      </c>
      <c r="D46" s="11" t="n">
        <f aca="false">MAX(0,$B$10+B46-$B$6-C46)</f>
        <v>340</v>
      </c>
      <c r="E46" s="11" t="n">
        <f aca="false">MAX(0,-($B$10+B46-$B$6-C46))</f>
        <v>0</v>
      </c>
      <c r="F46" s="11" t="n">
        <f aca="false">$E$5</f>
        <v>9000</v>
      </c>
      <c r="G46" s="11" t="n">
        <f aca="false">IF(F46&gt;0,F46*$F$5/12,0)</f>
        <v>172.5</v>
      </c>
      <c r="H46" s="11" t="n">
        <f aca="false">MAX(0,F46+G46-IF(F46&gt;0,MIN($G$5,F46+G46),0))+E46</f>
        <v>8902.5</v>
      </c>
      <c r="I46" s="11" t="n">
        <f aca="false">$E$6</f>
        <v>14000</v>
      </c>
      <c r="J46" s="11" t="n">
        <f aca="false">IF(I46&gt;0,I46*$F$6/12,0)</f>
        <v>134.166666666667</v>
      </c>
      <c r="K46" s="11" t="n">
        <f aca="false">MAX(0,I46+J46-IF(I46&gt;0,MIN($G$6,I46+J46),0))</f>
        <v>13674.1666666667</v>
      </c>
      <c r="L46" s="11" t="n">
        <f aca="false">$E$7</f>
        <v>17000</v>
      </c>
      <c r="M46" s="11" t="n">
        <f aca="false">IF(L46&gt;0,L46*$F$7/12,0)</f>
        <v>111.916666666667</v>
      </c>
      <c r="N46" s="11" t="n">
        <f aca="false">MAX(0,L46+M46-IF(L46&gt;0,MIN($G$7,L46+M46),0))</f>
        <v>16581.9166666667</v>
      </c>
    </row>
    <row r="47" customFormat="false" ht="15" hidden="false" customHeight="false" outlineLevel="0" collapsed="false">
      <c r="A47" s="4" t="n">
        <v>2</v>
      </c>
      <c r="B47" s="11" t="n">
        <f aca="false">$B$15</f>
        <v>14000</v>
      </c>
      <c r="C47" s="11" t="n">
        <f aca="false">IF(F47&gt;0,MIN($G$5,F47+G47),0)+IF(I47&gt;0,MIN($G$6,I47+J47),0)+IF(L47&gt;0,MIN($G$7,L47+M47),0)</f>
        <v>1260</v>
      </c>
      <c r="D47" s="11" t="n">
        <f aca="false">MAX(0,D46+B47-$B$6-C47)</f>
        <v>6180</v>
      </c>
      <c r="E47" s="11" t="n">
        <f aca="false">MAX(0,-(D46+B47-$B$6-C47))</f>
        <v>0</v>
      </c>
      <c r="F47" s="11" t="n">
        <f aca="false">H46</f>
        <v>8902.5</v>
      </c>
      <c r="G47" s="11" t="n">
        <f aca="false">IF(F47&gt;0,F47*$F$5/12,0)</f>
        <v>170.63125</v>
      </c>
      <c r="H47" s="11" t="n">
        <f aca="false">MAX(0,F47+G47-IF(F47&gt;0,MIN($G$5,F47+G47),0))+E47</f>
        <v>8803.13125</v>
      </c>
      <c r="I47" s="11" t="n">
        <f aca="false">K46</f>
        <v>13674.1666666667</v>
      </c>
      <c r="J47" s="11" t="n">
        <f aca="false">IF(I47&gt;0,I47*$F$6/12,0)</f>
        <v>131.044097222222</v>
      </c>
      <c r="K47" s="11" t="n">
        <f aca="false">MAX(0,I47+J47-IF(I47&gt;0,MIN($G$6,I47+J47),0))</f>
        <v>13345.2107638889</v>
      </c>
      <c r="L47" s="11" t="n">
        <f aca="false">N46</f>
        <v>16581.9166666667</v>
      </c>
      <c r="M47" s="11" t="n">
        <f aca="false">IF(L47&gt;0,L47*$F$7/12,0)</f>
        <v>109.164284722222</v>
      </c>
      <c r="N47" s="11" t="n">
        <f aca="false">MAX(0,L47+M47-IF(L47&gt;0,MIN($G$7,L47+M47),0))</f>
        <v>16161.0809513889</v>
      </c>
    </row>
    <row r="48" customFormat="false" ht="15" hidden="false" customHeight="false" outlineLevel="0" collapsed="false">
      <c r="A48" s="4" t="n">
        <v>3</v>
      </c>
      <c r="B48" s="11" t="n">
        <f aca="false">$B$16</f>
        <v>6000</v>
      </c>
      <c r="C48" s="11" t="n">
        <f aca="false">IF(F48&gt;0,MIN($G$5,F48+G48),0)+IF(I48&gt;0,MIN($G$6,I48+J48),0)+IF(L48&gt;0,MIN($G$7,L48+M48),0)</f>
        <v>1260</v>
      </c>
      <c r="D48" s="11" t="n">
        <f aca="false">MAX(0,D47+B48-$B$6-C48)</f>
        <v>4020</v>
      </c>
      <c r="E48" s="11" t="n">
        <f aca="false">MAX(0,-(D47+B48-$B$6-C48))</f>
        <v>0</v>
      </c>
      <c r="F48" s="11" t="n">
        <f aca="false">H47</f>
        <v>8803.13125</v>
      </c>
      <c r="G48" s="11" t="n">
        <f aca="false">IF(F48&gt;0,F48*$F$5/12,0)</f>
        <v>168.726682291667</v>
      </c>
      <c r="H48" s="11" t="n">
        <f aca="false">MAX(0,F48+G48-IF(F48&gt;0,MIN($G$5,F48+G48),0))+E48</f>
        <v>8701.85793229167</v>
      </c>
      <c r="I48" s="11" t="n">
        <f aca="false">K47</f>
        <v>13345.2107638889</v>
      </c>
      <c r="J48" s="11" t="n">
        <f aca="false">IF(I48&gt;0,I48*$F$6/12,0)</f>
        <v>127.891603153935</v>
      </c>
      <c r="K48" s="11" t="n">
        <f aca="false">MAX(0,I48+J48-IF(I48&gt;0,MIN($G$6,I48+J48),0))</f>
        <v>13013.1023670428</v>
      </c>
      <c r="L48" s="11" t="n">
        <f aca="false">N47</f>
        <v>16161.0809513889</v>
      </c>
      <c r="M48" s="11" t="n">
        <f aca="false">IF(L48&gt;0,L48*$F$7/12,0)</f>
        <v>106.393782929977</v>
      </c>
      <c r="N48" s="11" t="n">
        <f aca="false">MAX(0,L48+M48-IF(L48&gt;0,MIN($G$7,L48+M48),0))</f>
        <v>15737.4747343189</v>
      </c>
    </row>
    <row r="49" customFormat="false" ht="15" hidden="false" customHeight="false" outlineLevel="0" collapsed="false">
      <c r="A49" s="4" t="n">
        <v>4</v>
      </c>
      <c r="B49" s="11" t="n">
        <f aca="false">$B$17</f>
        <v>12000</v>
      </c>
      <c r="C49" s="11" t="n">
        <f aca="false">IF(F49&gt;0,MIN($G$5,F49+G49),0)+IF(I49&gt;0,MIN($G$6,I49+J49),0)+IF(L49&gt;0,MIN($G$7,L49+M49),0)</f>
        <v>1260</v>
      </c>
      <c r="D49" s="11" t="n">
        <f aca="false">MAX(0,D48+B49-$B$6-C49)</f>
        <v>7860</v>
      </c>
      <c r="E49" s="11" t="n">
        <f aca="false">MAX(0,-(D48+B49-$B$6-C49))</f>
        <v>0</v>
      </c>
      <c r="F49" s="11" t="n">
        <f aca="false">H48</f>
        <v>8701.85793229167</v>
      </c>
      <c r="G49" s="11" t="n">
        <f aca="false">IF(F49&gt;0,F49*$F$5/12,0)</f>
        <v>166.785610368924</v>
      </c>
      <c r="H49" s="11" t="n">
        <f aca="false">MAX(0,F49+G49-IF(F49&gt;0,MIN($G$5,F49+G49),0))+E49</f>
        <v>8598.64354266059</v>
      </c>
      <c r="I49" s="11" t="n">
        <f aca="false">K48</f>
        <v>13013.1023670428</v>
      </c>
      <c r="J49" s="11" t="n">
        <f aca="false">IF(I49&gt;0,I49*$F$6/12,0)</f>
        <v>124.70889768416</v>
      </c>
      <c r="K49" s="11" t="n">
        <f aca="false">MAX(0,I49+J49-IF(I49&gt;0,MIN($G$6,I49+J49),0))</f>
        <v>12677.811264727</v>
      </c>
      <c r="L49" s="11" t="n">
        <f aca="false">N48</f>
        <v>15737.4747343189</v>
      </c>
      <c r="M49" s="11" t="n">
        <f aca="false">IF(L49&gt;0,L49*$F$7/12,0)</f>
        <v>103.605042000933</v>
      </c>
      <c r="N49" s="11" t="n">
        <f aca="false">MAX(0,L49+M49-IF(L49&gt;0,MIN($G$7,L49+M49),0))</f>
        <v>15311.0797763198</v>
      </c>
    </row>
    <row r="50" customFormat="false" ht="15" hidden="false" customHeight="false" outlineLevel="0" collapsed="false">
      <c r="A50" s="4" t="n">
        <v>5</v>
      </c>
      <c r="B50" s="11" t="n">
        <f aca="false">$B$18</f>
        <v>5000</v>
      </c>
      <c r="C50" s="11" t="n">
        <f aca="false">IF(F50&gt;0,MIN($G$5,F50+G50),0)+IF(I50&gt;0,MIN($G$6,I50+J50),0)+IF(L50&gt;0,MIN($G$7,L50+M50),0)</f>
        <v>1260</v>
      </c>
      <c r="D50" s="11" t="n">
        <f aca="false">MAX(0,D49+B50-$B$6-C50)</f>
        <v>4700</v>
      </c>
      <c r="E50" s="11" t="n">
        <f aca="false">MAX(0,-(D49+B50-$B$6-C50))</f>
        <v>0</v>
      </c>
      <c r="F50" s="11" t="n">
        <f aca="false">H49</f>
        <v>8598.64354266059</v>
      </c>
      <c r="G50" s="11" t="n">
        <f aca="false">IF(F50&gt;0,F50*$F$5/12,0)</f>
        <v>164.807334567661</v>
      </c>
      <c r="H50" s="11" t="n">
        <f aca="false">MAX(0,F50+G50-IF(F50&gt;0,MIN($G$5,F50+G50),0))+E50</f>
        <v>8493.45087722825</v>
      </c>
      <c r="I50" s="11" t="n">
        <f aca="false">K49</f>
        <v>12677.811264727</v>
      </c>
      <c r="J50" s="11" t="n">
        <f aca="false">IF(I50&gt;0,I50*$F$6/12,0)</f>
        <v>121.495691286967</v>
      </c>
      <c r="K50" s="11" t="n">
        <f aca="false">MAX(0,I50+J50-IF(I50&gt;0,MIN($G$6,I50+J50),0))</f>
        <v>12339.306956014</v>
      </c>
      <c r="L50" s="11" t="n">
        <f aca="false">N49</f>
        <v>15311.0797763198</v>
      </c>
      <c r="M50" s="11" t="n">
        <f aca="false">IF(L50&gt;0,L50*$F$7/12,0)</f>
        <v>100.797941860772</v>
      </c>
      <c r="N50" s="11" t="n">
        <f aca="false">MAX(0,L50+M50-IF(L50&gt;0,MIN($G$7,L50+M50),0))</f>
        <v>14881.8777181806</v>
      </c>
    </row>
    <row r="51" customFormat="false" ht="15" hidden="false" customHeight="false" outlineLevel="0" collapsed="false">
      <c r="A51" s="4" t="n">
        <v>6</v>
      </c>
      <c r="B51" s="11" t="n">
        <f aca="false">$B$19</f>
        <v>13000</v>
      </c>
      <c r="C51" s="11" t="n">
        <f aca="false">IF(F51&gt;0,MIN($G$5,F51+G51),0)+IF(I51&gt;0,MIN($G$6,I51+J51),0)+IF(L51&gt;0,MIN($G$7,L51+M51),0)</f>
        <v>1260</v>
      </c>
      <c r="D51" s="11" t="n">
        <f aca="false">MAX(0,D50+B51-$B$6-C51)</f>
        <v>9540</v>
      </c>
      <c r="E51" s="11" t="n">
        <f aca="false">MAX(0,-(D50+B51-$B$6-C51))</f>
        <v>0</v>
      </c>
      <c r="F51" s="11" t="n">
        <f aca="false">H50</f>
        <v>8493.45087722825</v>
      </c>
      <c r="G51" s="11" t="n">
        <f aca="false">IF(F51&gt;0,F51*$F$5/12,0)</f>
        <v>162.791141813542</v>
      </c>
      <c r="H51" s="11" t="n">
        <f aca="false">MAX(0,F51+G51-IF(F51&gt;0,MIN($G$5,F51+G51),0))+E51</f>
        <v>8386.24201904179</v>
      </c>
      <c r="I51" s="11" t="n">
        <f aca="false">K50</f>
        <v>12339.306956014</v>
      </c>
      <c r="J51" s="11" t="n">
        <f aca="false">IF(I51&gt;0,I51*$F$6/12,0)</f>
        <v>118.2516916618</v>
      </c>
      <c r="K51" s="11" t="n">
        <f aca="false">MAX(0,I51+J51-IF(I51&gt;0,MIN($G$6,I51+J51),0))</f>
        <v>11997.5586476758</v>
      </c>
      <c r="L51" s="11" t="n">
        <f aca="false">N50</f>
        <v>14881.8777181806</v>
      </c>
      <c r="M51" s="11" t="n">
        <f aca="false">IF(L51&gt;0,L51*$F$7/12,0)</f>
        <v>97.9723616446888</v>
      </c>
      <c r="N51" s="11" t="n">
        <f aca="false">MAX(0,L51+M51-IF(L51&gt;0,MIN($G$7,L51+M51),0))</f>
        <v>14449.8500798253</v>
      </c>
    </row>
    <row r="52" customFormat="false" ht="15" hidden="false" customHeight="false" outlineLevel="0" collapsed="false">
      <c r="A52" s="4" t="n">
        <v>7</v>
      </c>
      <c r="B52" s="11" t="n">
        <f aca="false">$B$20</f>
        <v>4500</v>
      </c>
      <c r="C52" s="11" t="n">
        <f aca="false">IF(F52&gt;0,MIN($G$5,F52+G52),0)+IF(I52&gt;0,MIN($G$6,I52+J52),0)+IF(L52&gt;0,MIN($G$7,L52+M52),0)</f>
        <v>1260</v>
      </c>
      <c r="D52" s="11" t="n">
        <f aca="false">MAX(0,D51+B52-$B$6-C52)</f>
        <v>5880</v>
      </c>
      <c r="E52" s="11" t="n">
        <f aca="false">MAX(0,-(D51+B52-$B$6-C52))</f>
        <v>0</v>
      </c>
      <c r="F52" s="11" t="n">
        <f aca="false">H51</f>
        <v>8386.24201904179</v>
      </c>
      <c r="G52" s="11" t="n">
        <f aca="false">IF(F52&gt;0,F52*$F$5/12,0)</f>
        <v>160.736305364968</v>
      </c>
      <c r="H52" s="11" t="n">
        <f aca="false">MAX(0,F52+G52-IF(F52&gt;0,MIN($G$5,F52+G52),0))+E52</f>
        <v>8276.97832440676</v>
      </c>
      <c r="I52" s="11" t="n">
        <f aca="false">K51</f>
        <v>11997.5586476758</v>
      </c>
      <c r="J52" s="11" t="n">
        <f aca="false">IF(I52&gt;0,I52*$F$6/12,0)</f>
        <v>114.976603706893</v>
      </c>
      <c r="K52" s="11" t="n">
        <f aca="false">MAX(0,I52+J52-IF(I52&gt;0,MIN($G$6,I52+J52),0))</f>
        <v>11652.5352513826</v>
      </c>
      <c r="L52" s="11" t="n">
        <f aca="false">N51</f>
        <v>14449.8500798253</v>
      </c>
      <c r="M52" s="11" t="n">
        <f aca="false">IF(L52&gt;0,L52*$F$7/12,0)</f>
        <v>95.128179692183</v>
      </c>
      <c r="N52" s="11" t="n">
        <f aca="false">MAX(0,L52+M52-IF(L52&gt;0,MIN($G$7,L52+M52),0))</f>
        <v>14014.9782595174</v>
      </c>
    </row>
    <row r="53" customFormat="false" ht="15" hidden="false" customHeight="false" outlineLevel="0" collapsed="false">
      <c r="A53" s="4" t="n">
        <v>8</v>
      </c>
      <c r="B53" s="11" t="n">
        <f aca="false">$B$21</f>
        <v>14000</v>
      </c>
      <c r="C53" s="11" t="n">
        <f aca="false">IF(F53&gt;0,MIN($G$5,F53+G53),0)+IF(I53&gt;0,MIN($G$6,I53+J53),0)+IF(L53&gt;0,MIN($G$7,L53+M53),0)</f>
        <v>1260</v>
      </c>
      <c r="D53" s="11" t="n">
        <f aca="false">MAX(0,D52+B53-$B$6-C53)</f>
        <v>11720</v>
      </c>
      <c r="E53" s="11" t="n">
        <f aca="false">MAX(0,-(D52+B53-$B$6-C53))</f>
        <v>0</v>
      </c>
      <c r="F53" s="11" t="n">
        <f aca="false">H52</f>
        <v>8276.97832440676</v>
      </c>
      <c r="G53" s="11" t="n">
        <f aca="false">IF(F53&gt;0,F53*$F$5/12,0)</f>
        <v>158.64208455113</v>
      </c>
      <c r="H53" s="11" t="n">
        <f aca="false">MAX(0,F53+G53-IF(F53&gt;0,MIN($G$5,F53+G53),0))+E53</f>
        <v>8165.62040895789</v>
      </c>
      <c r="I53" s="11" t="n">
        <f aca="false">K52</f>
        <v>11652.5352513826</v>
      </c>
      <c r="J53" s="11" t="n">
        <f aca="false">IF(I53&gt;0,I53*$F$6/12,0)</f>
        <v>111.670129492417</v>
      </c>
      <c r="K53" s="11" t="n">
        <f aca="false">MAX(0,I53+J53-IF(I53&gt;0,MIN($G$6,I53+J53),0))</f>
        <v>11304.2053808751</v>
      </c>
      <c r="L53" s="11" t="n">
        <f aca="false">N52</f>
        <v>14014.9782595174</v>
      </c>
      <c r="M53" s="11" t="n">
        <f aca="false">IF(L53&gt;0,L53*$F$7/12,0)</f>
        <v>92.2652735418232</v>
      </c>
      <c r="N53" s="11" t="n">
        <f aca="false">MAX(0,L53+M53-IF(L53&gt;0,MIN($G$7,L53+M53),0))</f>
        <v>13577.2435330593</v>
      </c>
    </row>
    <row r="54" customFormat="false" ht="15" hidden="false" customHeight="false" outlineLevel="0" collapsed="false">
      <c r="A54" s="4" t="n">
        <v>9</v>
      </c>
      <c r="B54" s="11" t="n">
        <f aca="false">$B$22</f>
        <v>6000</v>
      </c>
      <c r="C54" s="11" t="n">
        <f aca="false">IF(F54&gt;0,MIN($G$5,F54+G54),0)+IF(I54&gt;0,MIN($G$6,I54+J54),0)+IF(L54&gt;0,MIN($G$7,L54+M54),0)</f>
        <v>1260</v>
      </c>
      <c r="D54" s="11" t="n">
        <f aca="false">MAX(0,D53+B54-$B$6-C54)</f>
        <v>9560</v>
      </c>
      <c r="E54" s="11" t="n">
        <f aca="false">MAX(0,-(D53+B54-$B$6-C54))</f>
        <v>0</v>
      </c>
      <c r="F54" s="11" t="n">
        <f aca="false">H53</f>
        <v>8165.62040895789</v>
      </c>
      <c r="G54" s="11" t="n">
        <f aca="false">IF(F54&gt;0,F54*$F$5/12,0)</f>
        <v>156.507724505026</v>
      </c>
      <c r="H54" s="11" t="n">
        <f aca="false">MAX(0,F54+G54-IF(F54&gt;0,MIN($G$5,F54+G54),0))+E54</f>
        <v>8052.12813346292</v>
      </c>
      <c r="I54" s="11" t="n">
        <f aca="false">K53</f>
        <v>11304.2053808751</v>
      </c>
      <c r="J54" s="11" t="n">
        <f aca="false">IF(I54&gt;0,I54*$F$6/12,0)</f>
        <v>108.331968233386</v>
      </c>
      <c r="K54" s="11" t="n">
        <f aca="false">MAX(0,I54+J54-IF(I54&gt;0,MIN($G$6,I54+J54),0))</f>
        <v>10952.5373491084</v>
      </c>
      <c r="L54" s="11" t="n">
        <f aca="false">N53</f>
        <v>13577.2435330593</v>
      </c>
      <c r="M54" s="11" t="n">
        <f aca="false">IF(L54&gt;0,L54*$F$7/12,0)</f>
        <v>89.3835199259735</v>
      </c>
      <c r="N54" s="11" t="n">
        <f aca="false">MAX(0,L54+M54-IF(L54&gt;0,MIN($G$7,L54+M54),0))</f>
        <v>13136.6270529852</v>
      </c>
    </row>
    <row r="55" customFormat="false" ht="15" hidden="false" customHeight="false" outlineLevel="0" collapsed="false">
      <c r="A55" s="4" t="n">
        <v>10</v>
      </c>
      <c r="B55" s="11" t="n">
        <f aca="false">$B$23</f>
        <v>12000</v>
      </c>
      <c r="C55" s="11" t="n">
        <f aca="false">IF(F55&gt;0,MIN($G$5,F55+G55),0)+IF(I55&gt;0,MIN($G$6,I55+J55),0)+IF(L55&gt;0,MIN($G$7,L55+M55),0)</f>
        <v>1260</v>
      </c>
      <c r="D55" s="11" t="n">
        <f aca="false">MAX(0,D54+B55-$B$6-C55)</f>
        <v>13400</v>
      </c>
      <c r="E55" s="11" t="n">
        <f aca="false">MAX(0,-(D54+B55-$B$6-C55))</f>
        <v>0</v>
      </c>
      <c r="F55" s="11" t="n">
        <f aca="false">H54</f>
        <v>8052.12813346292</v>
      </c>
      <c r="G55" s="11" t="n">
        <f aca="false">IF(F55&gt;0,F55*$F$5/12,0)</f>
        <v>154.332455891373</v>
      </c>
      <c r="H55" s="11" t="n">
        <f aca="false">MAX(0,F55+G55-IF(F55&gt;0,MIN($G$5,F55+G55),0))+E55</f>
        <v>7936.46058935429</v>
      </c>
      <c r="I55" s="11" t="n">
        <f aca="false">K54</f>
        <v>10952.5373491084</v>
      </c>
      <c r="J55" s="11" t="n">
        <f aca="false">IF(I55&gt;0,I55*$F$6/12,0)</f>
        <v>104.961816262289</v>
      </c>
      <c r="K55" s="11" t="n">
        <f aca="false">MAX(0,I55+J55-IF(I55&gt;0,MIN($G$6,I55+J55),0))</f>
        <v>10597.4991653707</v>
      </c>
      <c r="L55" s="11" t="n">
        <f aca="false">N54</f>
        <v>13136.6270529852</v>
      </c>
      <c r="M55" s="11" t="n">
        <f aca="false">IF(L55&gt;0,L55*$F$7/12,0)</f>
        <v>86.4827947654862</v>
      </c>
      <c r="N55" s="11" t="n">
        <f aca="false">MAX(0,L55+M55-IF(L55&gt;0,MIN($G$7,L55+M55),0))</f>
        <v>12693.1098477507</v>
      </c>
    </row>
    <row r="56" customFormat="false" ht="15" hidden="false" customHeight="false" outlineLevel="0" collapsed="false">
      <c r="A56" s="4" t="n">
        <v>11</v>
      </c>
      <c r="B56" s="11" t="n">
        <f aca="false">$B$24</f>
        <v>5000</v>
      </c>
      <c r="C56" s="11" t="n">
        <f aca="false">IF(F56&gt;0,MIN($G$5,F56+G56),0)+IF(I56&gt;0,MIN($G$6,I56+J56),0)+IF(L56&gt;0,MIN($G$7,L56+M56),0)</f>
        <v>1260</v>
      </c>
      <c r="D56" s="11" t="n">
        <f aca="false">MAX(0,D55+B56-$B$6-C56)</f>
        <v>10240</v>
      </c>
      <c r="E56" s="11" t="n">
        <f aca="false">MAX(0,-(D55+B56-$B$6-C56))</f>
        <v>0</v>
      </c>
      <c r="F56" s="11" t="n">
        <f aca="false">H55</f>
        <v>7936.46058935429</v>
      </c>
      <c r="G56" s="11" t="n">
        <f aca="false">IF(F56&gt;0,F56*$F$5/12,0)</f>
        <v>152.115494629291</v>
      </c>
      <c r="H56" s="11" t="n">
        <f aca="false">MAX(0,F56+G56-IF(F56&gt;0,MIN($G$5,F56+G56),0))+E56</f>
        <v>7818.57608398358</v>
      </c>
      <c r="I56" s="11" t="n">
        <f aca="false">K55</f>
        <v>10597.4991653707</v>
      </c>
      <c r="J56" s="11" t="n">
        <f aca="false">IF(I56&gt;0,I56*$F$6/12,0)</f>
        <v>101.55936700147</v>
      </c>
      <c r="K56" s="11" t="n">
        <f aca="false">MAX(0,I56+J56-IF(I56&gt;0,MIN($G$6,I56+J56),0))</f>
        <v>10239.0585323722</v>
      </c>
      <c r="L56" s="11" t="n">
        <f aca="false">N55</f>
        <v>12693.1098477507</v>
      </c>
      <c r="M56" s="11" t="n">
        <f aca="false">IF(L56&gt;0,L56*$F$7/12,0)</f>
        <v>83.562973164359</v>
      </c>
      <c r="N56" s="11" t="n">
        <f aca="false">MAX(0,L56+M56-IF(L56&gt;0,MIN($G$7,L56+M56),0))</f>
        <v>12246.6728209151</v>
      </c>
    </row>
    <row r="57" customFormat="false" ht="15" hidden="false" customHeight="false" outlineLevel="0" collapsed="false">
      <c r="A57" s="4" t="n">
        <v>12</v>
      </c>
      <c r="B57" s="11" t="n">
        <f aca="false">$B$25</f>
        <v>13000</v>
      </c>
      <c r="C57" s="11" t="n">
        <f aca="false">IF(F57&gt;0,MIN($G$5,F57+G57),0)+IF(I57&gt;0,MIN($G$6,I57+J57),0)+IF(L57&gt;0,MIN($G$7,L57+M57),0)</f>
        <v>1260</v>
      </c>
      <c r="D57" s="11" t="n">
        <f aca="false">MAX(0,D56+B57-$B$6-C57)</f>
        <v>15080</v>
      </c>
      <c r="E57" s="11" t="n">
        <f aca="false">MAX(0,-(D56+B57-$B$6-C57))</f>
        <v>0</v>
      </c>
      <c r="F57" s="11" t="n">
        <f aca="false">H56</f>
        <v>7818.57608398358</v>
      </c>
      <c r="G57" s="11" t="n">
        <f aca="false">IF(F57&gt;0,F57*$F$5/12,0)</f>
        <v>149.856041609685</v>
      </c>
      <c r="H57" s="11" t="n">
        <f aca="false">MAX(0,F57+G57-IF(F57&gt;0,MIN($G$5,F57+G57),0))+E57</f>
        <v>7698.43212559327</v>
      </c>
      <c r="I57" s="11" t="n">
        <f aca="false">K56</f>
        <v>10239.0585323722</v>
      </c>
      <c r="J57" s="11" t="n">
        <f aca="false">IF(I57&gt;0,I57*$F$6/12,0)</f>
        <v>98.1243109352337</v>
      </c>
      <c r="K57" s="11" t="n">
        <f aca="false">MAX(0,I57+J57-IF(I57&gt;0,MIN($G$6,I57+J57),0))</f>
        <v>9877.18284330744</v>
      </c>
      <c r="L57" s="11" t="n">
        <f aca="false">N56</f>
        <v>12246.6728209151</v>
      </c>
      <c r="M57" s="11" t="n">
        <f aca="false">IF(L57&gt;0,L57*$F$7/12,0)</f>
        <v>80.6239294043576</v>
      </c>
      <c r="N57" s="11" t="n">
        <f aca="false">MAX(0,L57+M57-IF(L57&gt;0,MIN($G$7,L57+M57),0))</f>
        <v>11797.2967503194</v>
      </c>
    </row>
    <row r="58" customFormat="false" ht="15" hidden="false" customHeight="false" outlineLevel="0" collapsed="false">
      <c r="A58" s="4" t="n">
        <v>13</v>
      </c>
      <c r="B58" s="11" t="n">
        <f aca="false">$B$26</f>
        <v>4500</v>
      </c>
      <c r="C58" s="11" t="n">
        <f aca="false">IF(F58&gt;0,MIN($G$5,F58+G58),0)+IF(I58&gt;0,MIN($G$6,I58+J58),0)+IF(L58&gt;0,MIN($G$7,L58+M58),0)</f>
        <v>1260</v>
      </c>
      <c r="D58" s="11" t="n">
        <f aca="false">MAX(0,D57+B58-$B$6-C58)</f>
        <v>11420</v>
      </c>
      <c r="E58" s="11" t="n">
        <f aca="false">MAX(0,-(D57+B58-$B$6-C58))</f>
        <v>0</v>
      </c>
      <c r="F58" s="11" t="n">
        <f aca="false">H57</f>
        <v>7698.43212559327</v>
      </c>
      <c r="G58" s="11" t="n">
        <f aca="false">IF(F58&gt;0,F58*$F$5/12,0)</f>
        <v>147.553282407204</v>
      </c>
      <c r="H58" s="11" t="n">
        <f aca="false">MAX(0,F58+G58-IF(F58&gt;0,MIN($G$5,F58+G58),0))+E58</f>
        <v>7575.98540800047</v>
      </c>
      <c r="I58" s="11" t="n">
        <f aca="false">K57</f>
        <v>9877.18284330744</v>
      </c>
      <c r="J58" s="11" t="n">
        <f aca="false">IF(I58&gt;0,I58*$F$6/12,0)</f>
        <v>94.6563355816963</v>
      </c>
      <c r="K58" s="11" t="n">
        <f aca="false">MAX(0,I58+J58-IF(I58&gt;0,MIN($G$6,I58+J58),0))</f>
        <v>9511.83917888914</v>
      </c>
      <c r="L58" s="11" t="n">
        <f aca="false">N57</f>
        <v>11797.2967503194</v>
      </c>
      <c r="M58" s="11" t="n">
        <f aca="false">IF(L58&gt;0,L58*$F$7/12,0)</f>
        <v>77.665536939603</v>
      </c>
      <c r="N58" s="11" t="n">
        <f aca="false">MAX(0,L58+M58-IF(L58&gt;0,MIN($G$7,L58+M58),0))</f>
        <v>11344.962287259</v>
      </c>
    </row>
    <row r="59" customFormat="false" ht="15" hidden="false" customHeight="false" outlineLevel="0" collapsed="false">
      <c r="A59" s="4" t="n">
        <v>14</v>
      </c>
      <c r="B59" s="11" t="n">
        <f aca="false">$B$27</f>
        <v>14000</v>
      </c>
      <c r="C59" s="11" t="n">
        <f aca="false">IF(F59&gt;0,MIN($G$5,F59+G59),0)+IF(I59&gt;0,MIN($G$6,I59+J59),0)+IF(L59&gt;0,MIN($G$7,L59+M59),0)</f>
        <v>1260</v>
      </c>
      <c r="D59" s="11" t="n">
        <f aca="false">MAX(0,D58+B59-$B$6-C59)</f>
        <v>17260</v>
      </c>
      <c r="E59" s="11" t="n">
        <f aca="false">MAX(0,-(D58+B59-$B$6-C59))</f>
        <v>0</v>
      </c>
      <c r="F59" s="11" t="n">
        <f aca="false">H58</f>
        <v>7575.98540800047</v>
      </c>
      <c r="G59" s="11" t="n">
        <f aca="false">IF(F59&gt;0,F59*$F$5/12,0)</f>
        <v>145.206386986676</v>
      </c>
      <c r="H59" s="11" t="n">
        <f aca="false">MAX(0,F59+G59-IF(F59&gt;0,MIN($G$5,F59+G59),0))+E59</f>
        <v>7451.19179498715</v>
      </c>
      <c r="I59" s="11" t="n">
        <f aca="false">K58</f>
        <v>9511.83917888914</v>
      </c>
      <c r="J59" s="11" t="n">
        <f aca="false">IF(I59&gt;0,I59*$F$6/12,0)</f>
        <v>91.1551254643542</v>
      </c>
      <c r="K59" s="11" t="n">
        <f aca="false">MAX(0,I59+J59-IF(I59&gt;0,MIN($G$6,I59+J59),0))</f>
        <v>9142.99430435349</v>
      </c>
      <c r="L59" s="11" t="n">
        <f aca="false">N58</f>
        <v>11344.962287259</v>
      </c>
      <c r="M59" s="11" t="n">
        <f aca="false">IF(L59&gt;0,L59*$F$7/12,0)</f>
        <v>74.6876683911221</v>
      </c>
      <c r="N59" s="11" t="n">
        <f aca="false">MAX(0,L59+M59-IF(L59&gt;0,MIN($G$7,L59+M59),0))</f>
        <v>10889.6499556502</v>
      </c>
    </row>
    <row r="60" customFormat="false" ht="15" hidden="false" customHeight="false" outlineLevel="0" collapsed="false">
      <c r="A60" s="4" t="n">
        <v>15</v>
      </c>
      <c r="B60" s="11" t="n">
        <f aca="false">$B$28</f>
        <v>6000</v>
      </c>
      <c r="C60" s="11" t="n">
        <f aca="false">IF(F60&gt;0,MIN($G$5,F60+G60),0)+IF(I60&gt;0,MIN($G$6,I60+J60),0)+IF(L60&gt;0,MIN($G$7,L60+M60),0)</f>
        <v>1260</v>
      </c>
      <c r="D60" s="11" t="n">
        <f aca="false">MAX(0,D59+B60-$B$6-C60)</f>
        <v>15100</v>
      </c>
      <c r="E60" s="11" t="n">
        <f aca="false">MAX(0,-(D59+B60-$B$6-C60))</f>
        <v>0</v>
      </c>
      <c r="F60" s="11" t="n">
        <f aca="false">H59</f>
        <v>7451.19179498715</v>
      </c>
      <c r="G60" s="11" t="n">
        <f aca="false">IF(F60&gt;0,F60*$F$5/12,0)</f>
        <v>142.81450940392</v>
      </c>
      <c r="H60" s="11" t="n">
        <f aca="false">MAX(0,F60+G60-IF(F60&gt;0,MIN($G$5,F60+G60),0))+E60</f>
        <v>7324.00630439107</v>
      </c>
      <c r="I60" s="11" t="n">
        <f aca="false">K59</f>
        <v>9142.99430435349</v>
      </c>
      <c r="J60" s="11" t="n">
        <f aca="false">IF(I60&gt;0,I60*$F$6/12,0)</f>
        <v>87.6203620833877</v>
      </c>
      <c r="K60" s="11" t="n">
        <f aca="false">MAX(0,I60+J60-IF(I60&gt;0,MIN($G$6,I60+J60),0))</f>
        <v>8770.61466643688</v>
      </c>
      <c r="L60" s="11" t="n">
        <f aca="false">N59</f>
        <v>10889.6499556502</v>
      </c>
      <c r="M60" s="11" t="n">
        <f aca="false">IF(L60&gt;0,L60*$F$7/12,0)</f>
        <v>71.6901955413636</v>
      </c>
      <c r="N60" s="11" t="n">
        <f aca="false">MAX(0,L60+M60-IF(L60&gt;0,MIN($G$7,L60+M60),0))</f>
        <v>10431.3401511915</v>
      </c>
    </row>
    <row r="61" customFormat="false" ht="15" hidden="false" customHeight="false" outlineLevel="0" collapsed="false">
      <c r="A61" s="4" t="n">
        <v>16</v>
      </c>
      <c r="B61" s="11" t="n">
        <f aca="false">$B$29</f>
        <v>12000</v>
      </c>
      <c r="C61" s="11" t="n">
        <f aca="false">IF(F61&gt;0,MIN($G$5,F61+G61),0)+IF(I61&gt;0,MIN($G$6,I61+J61),0)+IF(L61&gt;0,MIN($G$7,L61+M61),0)</f>
        <v>1260</v>
      </c>
      <c r="D61" s="11" t="n">
        <f aca="false">MAX(0,D60+B61-$B$6-C61)</f>
        <v>18940</v>
      </c>
      <c r="E61" s="11" t="n">
        <f aca="false">MAX(0,-(D60+B61-$B$6-C61))</f>
        <v>0</v>
      </c>
      <c r="F61" s="11" t="n">
        <f aca="false">H60</f>
        <v>7324.00630439107</v>
      </c>
      <c r="G61" s="11" t="n">
        <f aca="false">IF(F61&gt;0,F61*$F$5/12,0)</f>
        <v>140.376787500829</v>
      </c>
      <c r="H61" s="11" t="n">
        <f aca="false">MAX(0,F61+G61-IF(F61&gt;0,MIN($G$5,F61+G61),0))+E61</f>
        <v>7194.38309189189</v>
      </c>
      <c r="I61" s="11" t="n">
        <f aca="false">K60</f>
        <v>8770.61466643688</v>
      </c>
      <c r="J61" s="11" t="n">
        <f aca="false">IF(I61&gt;0,I61*$F$6/12,0)</f>
        <v>84.0517238866868</v>
      </c>
      <c r="K61" s="11" t="n">
        <f aca="false">MAX(0,I61+J61-IF(I61&gt;0,MIN($G$6,I61+J61),0))</f>
        <v>8394.66639032357</v>
      </c>
      <c r="L61" s="11" t="n">
        <f aca="false">N60</f>
        <v>10431.3401511915</v>
      </c>
      <c r="M61" s="11" t="n">
        <f aca="false">IF(L61&gt;0,L61*$F$7/12,0)</f>
        <v>68.6729893286776</v>
      </c>
      <c r="N61" s="11" t="n">
        <f aca="false">MAX(0,L61+M61-IF(L61&gt;0,MIN($G$7,L61+M61),0))</f>
        <v>9970.01314052021</v>
      </c>
    </row>
    <row r="62" customFormat="false" ht="15" hidden="false" customHeight="false" outlineLevel="0" collapsed="false">
      <c r="A62" s="4" t="n">
        <v>17</v>
      </c>
      <c r="B62" s="11" t="n">
        <f aca="false">$B$30</f>
        <v>5000</v>
      </c>
      <c r="C62" s="11" t="n">
        <f aca="false">IF(F62&gt;0,MIN($G$5,F62+G62),0)+IF(I62&gt;0,MIN($G$6,I62+J62),0)+IF(L62&gt;0,MIN($G$7,L62+M62),0)</f>
        <v>1260</v>
      </c>
      <c r="D62" s="11" t="n">
        <f aca="false">MAX(0,D61+B62-$B$6-C62)</f>
        <v>15780</v>
      </c>
      <c r="E62" s="11" t="n">
        <f aca="false">MAX(0,-(D61+B62-$B$6-C62))</f>
        <v>0</v>
      </c>
      <c r="F62" s="11" t="n">
        <f aca="false">H61</f>
        <v>7194.38309189189</v>
      </c>
      <c r="G62" s="11" t="n">
        <f aca="false">IF(F62&gt;0,F62*$F$5/12,0)</f>
        <v>137.892342594595</v>
      </c>
      <c r="H62" s="11" t="n">
        <f aca="false">MAX(0,F62+G62-IF(F62&gt;0,MIN($G$5,F62+G62),0))+E62</f>
        <v>7062.27543448649</v>
      </c>
      <c r="I62" s="11" t="n">
        <f aca="false">K61</f>
        <v>8394.66639032357</v>
      </c>
      <c r="J62" s="11" t="n">
        <f aca="false">IF(I62&gt;0,I62*$F$6/12,0)</f>
        <v>80.4488862406009</v>
      </c>
      <c r="K62" s="11" t="n">
        <f aca="false">MAX(0,I62+J62-IF(I62&gt;0,MIN($G$6,I62+J62),0))</f>
        <v>8015.11527656417</v>
      </c>
      <c r="L62" s="11" t="n">
        <f aca="false">N61</f>
        <v>9970.01314052021</v>
      </c>
      <c r="M62" s="11" t="n">
        <f aca="false">IF(L62&gt;0,L62*$F$7/12,0)</f>
        <v>65.635919841758</v>
      </c>
      <c r="N62" s="11" t="n">
        <f aca="false">MAX(0,L62+M62-IF(L62&gt;0,MIN($G$7,L62+M62),0))</f>
        <v>9505.64906036196</v>
      </c>
    </row>
    <row r="63" customFormat="false" ht="15" hidden="false" customHeight="false" outlineLevel="0" collapsed="false">
      <c r="A63" s="4" t="n">
        <v>18</v>
      </c>
      <c r="B63" s="11" t="n">
        <f aca="false">$B$31</f>
        <v>13000</v>
      </c>
      <c r="C63" s="11" t="n">
        <f aca="false">IF(F63&gt;0,MIN($G$5,F63+G63),0)+IF(I63&gt;0,MIN($G$6,I63+J63),0)+IF(L63&gt;0,MIN($G$7,L63+M63),0)</f>
        <v>1260</v>
      </c>
      <c r="D63" s="11" t="n">
        <f aca="false">MAX(0,D62+B63-$B$6-C63)</f>
        <v>20620</v>
      </c>
      <c r="E63" s="11" t="n">
        <f aca="false">MAX(0,-(D62+B63-$B$6-C63))</f>
        <v>0</v>
      </c>
      <c r="F63" s="11" t="n">
        <f aca="false">H62</f>
        <v>7062.27543448649</v>
      </c>
      <c r="G63" s="11" t="n">
        <f aca="false">IF(F63&gt;0,F63*$F$5/12,0)</f>
        <v>135.360279160991</v>
      </c>
      <c r="H63" s="11" t="n">
        <f aca="false">MAX(0,F63+G63-IF(F63&gt;0,MIN($G$5,F63+G63),0))+E63</f>
        <v>6927.63571364748</v>
      </c>
      <c r="I63" s="11" t="n">
        <f aca="false">K62</f>
        <v>8015.11527656417</v>
      </c>
      <c r="J63" s="11" t="n">
        <f aca="false">IF(I63&gt;0,I63*$F$6/12,0)</f>
        <v>76.8115214004066</v>
      </c>
      <c r="K63" s="11" t="n">
        <f aca="false">MAX(0,I63+J63-IF(I63&gt;0,MIN($G$6,I63+J63),0))</f>
        <v>7631.92679796458</v>
      </c>
      <c r="L63" s="11" t="n">
        <f aca="false">N62</f>
        <v>9505.64906036196</v>
      </c>
      <c r="M63" s="11" t="n">
        <f aca="false">IF(L63&gt;0,L63*$F$7/12,0)</f>
        <v>62.5788563140496</v>
      </c>
      <c r="N63" s="11" t="n">
        <f aca="false">MAX(0,L63+M63-IF(L63&gt;0,MIN($G$7,L63+M63),0))</f>
        <v>9038.22791667602</v>
      </c>
    </row>
    <row r="64" customFormat="false" ht="15" hidden="false" customHeight="false" outlineLevel="0" collapsed="false">
      <c r="A64" s="4" t="n">
        <v>19</v>
      </c>
      <c r="B64" s="11" t="n">
        <f aca="false">$B$32</f>
        <v>4500</v>
      </c>
      <c r="C64" s="11" t="n">
        <f aca="false">IF(F64&gt;0,MIN($G$5,F64+G64),0)+IF(I64&gt;0,MIN($G$6,I64+J64),0)+IF(L64&gt;0,MIN($G$7,L64+M64),0)</f>
        <v>1260</v>
      </c>
      <c r="D64" s="11" t="n">
        <f aca="false">MAX(0,D63+B64-$B$6-C64)</f>
        <v>16960</v>
      </c>
      <c r="E64" s="11" t="n">
        <f aca="false">MAX(0,-(D63+B64-$B$6-C64))</f>
        <v>0</v>
      </c>
      <c r="F64" s="11" t="n">
        <f aca="false">H63</f>
        <v>6927.63571364748</v>
      </c>
      <c r="G64" s="11" t="n">
        <f aca="false">IF(F64&gt;0,F64*$F$5/12,0)</f>
        <v>132.779684511577</v>
      </c>
      <c r="H64" s="11" t="n">
        <f aca="false">MAX(0,F64+G64-IF(F64&gt;0,MIN($G$5,F64+G64),0))+E64</f>
        <v>6790.41539815906</v>
      </c>
      <c r="I64" s="11" t="n">
        <f aca="false">K63</f>
        <v>7631.92679796458</v>
      </c>
      <c r="J64" s="11" t="n">
        <f aca="false">IF(I64&gt;0,I64*$F$6/12,0)</f>
        <v>73.1392984804939</v>
      </c>
      <c r="K64" s="11" t="n">
        <f aca="false">MAX(0,I64+J64-IF(I64&gt;0,MIN($G$6,I64+J64),0))</f>
        <v>7245.06609644507</v>
      </c>
      <c r="L64" s="11" t="n">
        <f aca="false">N63</f>
        <v>9038.22791667602</v>
      </c>
      <c r="M64" s="11" t="n">
        <f aca="false">IF(L64&gt;0,L64*$F$7/12,0)</f>
        <v>59.5016671181171</v>
      </c>
      <c r="N64" s="11" t="n">
        <f aca="false">MAX(0,L64+M64-IF(L64&gt;0,MIN($G$7,L64+M64),0))</f>
        <v>8567.72958379413</v>
      </c>
    </row>
    <row r="65" customFormat="false" ht="15" hidden="false" customHeight="false" outlineLevel="0" collapsed="false">
      <c r="A65" s="4" t="n">
        <v>20</v>
      </c>
      <c r="B65" s="11" t="n">
        <f aca="false">$B$33</f>
        <v>14000</v>
      </c>
      <c r="C65" s="11" t="n">
        <f aca="false">IF(F65&gt;0,MIN($G$5,F65+G65),0)+IF(I65&gt;0,MIN($G$6,I65+J65),0)+IF(L65&gt;0,MIN($G$7,L65+M65),0)</f>
        <v>1260</v>
      </c>
      <c r="D65" s="11" t="n">
        <f aca="false">MAX(0,D64+B65-$B$6-C65)</f>
        <v>22800</v>
      </c>
      <c r="E65" s="11" t="n">
        <f aca="false">MAX(0,-(D64+B65-$B$6-C65))</f>
        <v>0</v>
      </c>
      <c r="F65" s="11" t="n">
        <f aca="false">H64</f>
        <v>6790.41539815906</v>
      </c>
      <c r="G65" s="11" t="n">
        <f aca="false">IF(F65&gt;0,F65*$F$5/12,0)</f>
        <v>130.149628464715</v>
      </c>
      <c r="H65" s="11" t="n">
        <f aca="false">MAX(0,F65+G65-IF(F65&gt;0,MIN($G$5,F65+G65),0))+E65</f>
        <v>6650.56502662377</v>
      </c>
      <c r="I65" s="11" t="n">
        <f aca="false">K64</f>
        <v>7245.06609644507</v>
      </c>
      <c r="J65" s="11" t="n">
        <f aca="false">IF(I65&gt;0,I65*$F$6/12,0)</f>
        <v>69.4318834242653</v>
      </c>
      <c r="K65" s="11" t="n">
        <f aca="false">MAX(0,I65+J65-IF(I65&gt;0,MIN($G$6,I65+J65),0))</f>
        <v>6854.49797986934</v>
      </c>
      <c r="L65" s="11" t="n">
        <f aca="false">N64</f>
        <v>8567.72958379413</v>
      </c>
      <c r="M65" s="11" t="n">
        <f aca="false">IF(L65&gt;0,L65*$F$7/12,0)</f>
        <v>56.404219759978</v>
      </c>
      <c r="N65" s="11" t="n">
        <f aca="false">MAX(0,L65+M65-IF(L65&gt;0,MIN($G$7,L65+M65),0))</f>
        <v>8094.13380355411</v>
      </c>
    </row>
    <row r="66" customFormat="false" ht="15" hidden="false" customHeight="false" outlineLevel="0" collapsed="false">
      <c r="A66" s="4" t="n">
        <v>21</v>
      </c>
      <c r="B66" s="11" t="n">
        <f aca="false">$B$34</f>
        <v>6000</v>
      </c>
      <c r="C66" s="11" t="n">
        <f aca="false">IF(F66&gt;0,MIN($G$5,F66+G66),0)+IF(I66&gt;0,MIN($G$6,I66+J66),0)+IF(L66&gt;0,MIN($G$7,L66+M66),0)</f>
        <v>1260</v>
      </c>
      <c r="D66" s="11" t="n">
        <f aca="false">MAX(0,D65+B66-$B$6-C66)</f>
        <v>20640</v>
      </c>
      <c r="E66" s="11" t="n">
        <f aca="false">MAX(0,-(D65+B66-$B$6-C66))</f>
        <v>0</v>
      </c>
      <c r="F66" s="11" t="n">
        <f aca="false">H65</f>
        <v>6650.56502662377</v>
      </c>
      <c r="G66" s="11" t="n">
        <f aca="false">IF(F66&gt;0,F66*$F$5/12,0)</f>
        <v>127.469163010289</v>
      </c>
      <c r="H66" s="11" t="n">
        <f aca="false">MAX(0,F66+G66-IF(F66&gt;0,MIN($G$5,F66+G66),0))+E66</f>
        <v>6508.03418963406</v>
      </c>
      <c r="I66" s="11" t="n">
        <f aca="false">K65</f>
        <v>6854.49797986934</v>
      </c>
      <c r="J66" s="11" t="n">
        <f aca="false">IF(I66&gt;0,I66*$F$6/12,0)</f>
        <v>65.6889389737478</v>
      </c>
      <c r="K66" s="11" t="n">
        <f aca="false">MAX(0,I66+J66-IF(I66&gt;0,MIN($G$6,I66+J66),0))</f>
        <v>6460.18691884308</v>
      </c>
      <c r="L66" s="11" t="n">
        <f aca="false">N65</f>
        <v>8094.13380355411</v>
      </c>
      <c r="M66" s="11" t="n">
        <f aca="false">IF(L66&gt;0,L66*$F$7/12,0)</f>
        <v>53.2863808733979</v>
      </c>
      <c r="N66" s="11" t="n">
        <f aca="false">MAX(0,L66+M66-IF(L66&gt;0,MIN($G$7,L66+M66),0))</f>
        <v>7617.42018442751</v>
      </c>
    </row>
    <row r="67" customFormat="false" ht="15" hidden="false" customHeight="false" outlineLevel="0" collapsed="false">
      <c r="A67" s="4" t="n">
        <v>22</v>
      </c>
      <c r="B67" s="11" t="n">
        <f aca="false">$B$35</f>
        <v>12000</v>
      </c>
      <c r="C67" s="11" t="n">
        <f aca="false">IF(F67&gt;0,MIN($G$5,F67+G67),0)+IF(I67&gt;0,MIN($G$6,I67+J67),0)+IF(L67&gt;0,MIN($G$7,L67+M67),0)</f>
        <v>1260</v>
      </c>
      <c r="D67" s="11" t="n">
        <f aca="false">MAX(0,D66+B67-$B$6-C67)</f>
        <v>24480</v>
      </c>
      <c r="E67" s="11" t="n">
        <f aca="false">MAX(0,-(D66+B67-$B$6-C67))</f>
        <v>0</v>
      </c>
      <c r="F67" s="11" t="n">
        <f aca="false">H66</f>
        <v>6508.03418963406</v>
      </c>
      <c r="G67" s="11" t="n">
        <f aca="false">IF(F67&gt;0,F67*$F$5/12,0)</f>
        <v>124.737321967986</v>
      </c>
      <c r="H67" s="11" t="n">
        <f aca="false">MAX(0,F67+G67-IF(F67&gt;0,MIN($G$5,F67+G67),0))+E67</f>
        <v>6362.77151160205</v>
      </c>
      <c r="I67" s="11" t="n">
        <f aca="false">K66</f>
        <v>6460.18691884308</v>
      </c>
      <c r="J67" s="11" t="n">
        <f aca="false">IF(I67&gt;0,I67*$F$6/12,0)</f>
        <v>61.9101246389129</v>
      </c>
      <c r="K67" s="11" t="n">
        <f aca="false">MAX(0,I67+J67-IF(I67&gt;0,MIN($G$6,I67+J67),0))</f>
        <v>6062.097043482</v>
      </c>
      <c r="L67" s="11" t="n">
        <f aca="false">N66</f>
        <v>7617.42018442751</v>
      </c>
      <c r="M67" s="11" t="n">
        <f aca="false">IF(L67&gt;0,L67*$F$7/12,0)</f>
        <v>50.1480162141478</v>
      </c>
      <c r="N67" s="11" t="n">
        <f aca="false">MAX(0,L67+M67-IF(L67&gt;0,MIN($G$7,L67+M67),0))</f>
        <v>7137.56820064166</v>
      </c>
    </row>
    <row r="68" customFormat="false" ht="15" hidden="false" customHeight="false" outlineLevel="0" collapsed="false">
      <c r="A68" s="4" t="n">
        <v>23</v>
      </c>
      <c r="B68" s="11" t="n">
        <f aca="false">$B$36</f>
        <v>5000</v>
      </c>
      <c r="C68" s="11" t="n">
        <f aca="false">IF(F68&gt;0,MIN($G$5,F68+G68),0)+IF(I68&gt;0,MIN($G$6,I68+J68),0)+IF(L68&gt;0,MIN($G$7,L68+M68),0)</f>
        <v>1260</v>
      </c>
      <c r="D68" s="11" t="n">
        <f aca="false">MAX(0,D67+B68-$B$6-C68)</f>
        <v>21320</v>
      </c>
      <c r="E68" s="11" t="n">
        <f aca="false">MAX(0,-(D67+B68-$B$6-C68))</f>
        <v>0</v>
      </c>
      <c r="F68" s="11" t="n">
        <f aca="false">H67</f>
        <v>6362.77151160205</v>
      </c>
      <c r="G68" s="11" t="n">
        <f aca="false">IF(F68&gt;0,F68*$F$5/12,0)</f>
        <v>121.953120639039</v>
      </c>
      <c r="H68" s="11" t="n">
        <f aca="false">MAX(0,F68+G68-IF(F68&gt;0,MIN($G$5,F68+G68),0))+E68</f>
        <v>6214.72463224109</v>
      </c>
      <c r="I68" s="11" t="n">
        <f aca="false">K67</f>
        <v>6062.097043482</v>
      </c>
      <c r="J68" s="11" t="n">
        <f aca="false">IF(I68&gt;0,I68*$F$6/12,0)</f>
        <v>58.0950966667025</v>
      </c>
      <c r="K68" s="11" t="n">
        <f aca="false">MAX(0,I68+J68-IF(I68&gt;0,MIN($G$6,I68+J68),0))</f>
        <v>5660.1921401487</v>
      </c>
      <c r="L68" s="11" t="n">
        <f aca="false">N67</f>
        <v>7137.56820064166</v>
      </c>
      <c r="M68" s="11" t="n">
        <f aca="false">IF(L68&gt;0,L68*$F$7/12,0)</f>
        <v>46.9889906542242</v>
      </c>
      <c r="N68" s="11" t="n">
        <f aca="false">MAX(0,L68+M68-IF(L68&gt;0,MIN($G$7,L68+M68),0))</f>
        <v>6654.55719129588</v>
      </c>
    </row>
    <row r="69" customFormat="false" ht="15" hidden="false" customHeight="false" outlineLevel="0" collapsed="false">
      <c r="A69" s="4" t="n">
        <v>24</v>
      </c>
      <c r="B69" s="11" t="n">
        <f aca="false">$B$37</f>
        <v>13000</v>
      </c>
      <c r="C69" s="11" t="n">
        <f aca="false">IF(F69&gt;0,MIN($G$5,F69+G69),0)+IF(I69&gt;0,MIN($G$6,I69+J69),0)+IF(L69&gt;0,MIN($G$7,L69+M69),0)</f>
        <v>1260</v>
      </c>
      <c r="D69" s="11" t="n">
        <f aca="false">MAX(0,D68+B69-$B$6-C69)</f>
        <v>26160</v>
      </c>
      <c r="E69" s="11" t="n">
        <f aca="false">MAX(0,-(D68+B69-$B$6-C69))</f>
        <v>0</v>
      </c>
      <c r="F69" s="11" t="n">
        <f aca="false">H68</f>
        <v>6214.72463224109</v>
      </c>
      <c r="G69" s="11" t="n">
        <f aca="false">IF(F69&gt;0,F69*$F$5/12,0)</f>
        <v>119.115555451287</v>
      </c>
      <c r="H69" s="11" t="n">
        <f aca="false">MAX(0,F69+G69-IF(F69&gt;0,MIN($G$5,F69+G69),0))+E69</f>
        <v>6063.84018769237</v>
      </c>
      <c r="I69" s="11" t="n">
        <f aca="false">K68</f>
        <v>5660.1921401487</v>
      </c>
      <c r="J69" s="11" t="n">
        <f aca="false">IF(I69&gt;0,I69*$F$6/12,0)</f>
        <v>54.2435080097584</v>
      </c>
      <c r="K69" s="11" t="n">
        <f aca="false">MAX(0,I69+J69-IF(I69&gt;0,MIN($G$6,I69+J69),0))</f>
        <v>5254.43564815846</v>
      </c>
      <c r="L69" s="11" t="n">
        <f aca="false">N68</f>
        <v>6654.55719129588</v>
      </c>
      <c r="M69" s="11" t="n">
        <f aca="false">IF(L69&gt;0,L69*$F$7/12,0)</f>
        <v>43.8091681760312</v>
      </c>
      <c r="N69" s="11" t="n">
        <f aca="false">MAX(0,L69+M69-IF(L69&gt;0,MIN($G$7,L69+M69),0))</f>
        <v>6168.36635947191</v>
      </c>
    </row>
    <row r="71" customFormat="false" ht="15" hidden="false" customHeight="false" outlineLevel="0" collapsed="false">
      <c r="A71" s="6" t="s">
        <v>49</v>
      </c>
      <c r="D71" s="12" t="n">
        <f aca="false">SUM(G46:G69)+SUM(J46:J69)+SUM(M46:M69)</f>
        <v>7726.64219532274</v>
      </c>
    </row>
    <row r="72" customFormat="false" ht="15" hidden="false" customHeight="false" outlineLevel="0" collapsed="false">
      <c r="A72" s="6" t="s">
        <v>43</v>
      </c>
      <c r="D72" s="12" t="n">
        <f aca="false">H69+K69+N69</f>
        <v>17486.6421953227</v>
      </c>
    </row>
    <row r="73" customFormat="false" ht="15" hidden="false" customHeight="false" outlineLevel="0" collapsed="false">
      <c r="A73" s="6" t="s">
        <v>50</v>
      </c>
      <c r="D73" s="12" t="n">
        <f aca="false">D69</f>
        <v>26160</v>
      </c>
    </row>
    <row r="76" customFormat="false" ht="15" hidden="false" customHeight="false" outlineLevel="0" collapsed="false">
      <c r="A76" s="6" t="s">
        <v>51</v>
      </c>
    </row>
    <row r="77" customFormat="false" ht="15" hidden="false" customHeight="false" outlineLevel="0" collapsed="false">
      <c r="A77" s="3" t="s">
        <v>32</v>
      </c>
      <c r="B77" s="3" t="s">
        <v>33</v>
      </c>
      <c r="C77" s="3" t="s">
        <v>52</v>
      </c>
      <c r="D77" s="3" t="s">
        <v>48</v>
      </c>
      <c r="E77" s="3" t="s">
        <v>53</v>
      </c>
      <c r="F77" s="3" t="s">
        <v>39</v>
      </c>
      <c r="G77" s="3" t="s">
        <v>40</v>
      </c>
      <c r="H77" s="3" t="s">
        <v>54</v>
      </c>
      <c r="I77" s="3" t="s">
        <v>41</v>
      </c>
      <c r="J77" s="3" t="s">
        <v>71</v>
      </c>
      <c r="K77" s="3" t="s">
        <v>72</v>
      </c>
      <c r="L77" s="3" t="s">
        <v>78</v>
      </c>
      <c r="M77" s="3" t="s">
        <v>73</v>
      </c>
      <c r="N77" s="3" t="s">
        <v>74</v>
      </c>
      <c r="O77" s="3" t="s">
        <v>75</v>
      </c>
      <c r="P77" s="3" t="s">
        <v>79</v>
      </c>
      <c r="Q77" s="3" t="s">
        <v>76</v>
      </c>
    </row>
    <row r="78" customFormat="false" ht="15" hidden="false" customHeight="false" outlineLevel="0" collapsed="false">
      <c r="A78" s="4" t="n">
        <v>1</v>
      </c>
      <c r="B78" s="11" t="n">
        <f aca="false">$B$14</f>
        <v>4500</v>
      </c>
      <c r="C78" s="11" t="n">
        <f aca="false">MAX(0,B78+IF(A78=1,$B$10,0)-$B$6)</f>
        <v>1600</v>
      </c>
      <c r="D78" s="11" t="n">
        <f aca="false">MAX(0,-(B78+IF(A78=1,$B$10,0)-$B$6))</f>
        <v>0</v>
      </c>
      <c r="E78" s="11" t="n">
        <f aca="false">MAX(0,C78-(0+MIN(IF(F78&gt;0,$G$5,0),C78-(0),F78+G78)+MIN(IF(J78&gt;0,$G$6,0),C78-(0+MIN(IF(F78&gt;0,$G$5,0),C78-(0),F78+G78)),J78+K78)+MIN(IF(N78&gt;0,$G$7,0),C78-(0+MIN(IF(F78&gt;0,$G$5,0),C78-(0),F78+G78)+MIN(IF(J78&gt;0,$G$6,0),C78-(0+MIN(IF(F78&gt;0,$G$5,0),C78-(0),F78+G78)),J78+K78)),N78+O78)))</f>
        <v>340</v>
      </c>
      <c r="F78" s="11" t="n">
        <f aca="false">$E$5</f>
        <v>9000</v>
      </c>
      <c r="G78" s="11" t="n">
        <f aca="false">IF(F78&gt;0,F78*$F$5/12,0)</f>
        <v>172.5</v>
      </c>
      <c r="H78" s="11" t="n">
        <f aca="false">MIN(IF(F78&gt;0,$G$5,0),C78-(0),F78+G78)+MIN(E78-(0),MAX(0,F78+G78-MIN(IF(F78&gt;0,$G$5,0),C78-(0),F78+G78)))</f>
        <v>610</v>
      </c>
      <c r="I78" s="11" t="n">
        <f aca="false">MAX(0,F78+G78-H78)+D78</f>
        <v>8562.5</v>
      </c>
      <c r="J78" s="11" t="n">
        <f aca="false">$E$6</f>
        <v>14000</v>
      </c>
      <c r="K78" s="11" t="n">
        <f aca="false">IF(J78&gt;0,J78*$F$6/12,0)</f>
        <v>134.166666666667</v>
      </c>
      <c r="L78" s="11" t="n">
        <f aca="false">MIN(IF(J78&gt;0,$G$6,0),C78-(0+MIN(IF(F78&gt;0,$G$5,0),C78-(0),F78+G78)),J78+K78)+MIN(E78-(0+MIN(E78-(0),MAX(0,F78+G78-MIN(IF(F78&gt;0,$G$5,0),C78-(0),F78+G78)))),MAX(0,J78+K78-MIN(IF(J78&gt;0,$G$6,0),C78-(0+MIN(IF(F78&gt;0,$G$5,0),C78-(0),F78+G78)),J78+K78)))</f>
        <v>460</v>
      </c>
      <c r="M78" s="11" t="n">
        <f aca="false">MAX(0,J78+K78-L78)</f>
        <v>13674.1666666667</v>
      </c>
      <c r="N78" s="11" t="n">
        <f aca="false">$E$7</f>
        <v>17000</v>
      </c>
      <c r="O78" s="11" t="n">
        <f aca="false">IF(N78&gt;0,N78*$F$7/12,0)</f>
        <v>111.916666666667</v>
      </c>
      <c r="P78" s="11" t="n">
        <f aca="false">MIN(IF(N78&gt;0,$G$7,0),C78-(0+MIN(IF(F78&gt;0,$G$5,0),C78-(0),F78+G78)+MIN(IF(J78&gt;0,$G$6,0),C78-(0+MIN(IF(F78&gt;0,$G$5,0),C78-(0),F78+G78)),J78+K78)),N78+O78)+MIN(E78-(0+MIN(E78-(0),MAX(0,F78+G78-MIN(IF(F78&gt;0,$G$5,0),C78-(0),F78+G78)))+MIN(E78-(0+MIN(E78-(0),MAX(0,F78+G78-MIN(IF(F78&gt;0,$G$5,0),C78-(0),F78+G78)))),MAX(0,J78+K78-MIN(IF(J78&gt;0,$G$6,0),C78-(0+MIN(IF(F78&gt;0,$G$5,0),C78-(0),F78+G78)),J78+K78)))),MAX(0,N78+O78-MIN(IF(N78&gt;0,$G$7,0),C78-(0+MIN(IF(F78&gt;0,$G$5,0),C78-(0),F78+G78)+MIN(IF(J78&gt;0,$G$6,0),C78-(0+MIN(IF(F78&gt;0,$G$5,0),C78-(0),F78+G78)),J78+K78)),N78+O78)))</f>
        <v>530</v>
      </c>
      <c r="Q78" s="11" t="n">
        <f aca="false">MAX(0,N78+O78-P78)</f>
        <v>16581.9166666667</v>
      </c>
    </row>
    <row r="79" customFormat="false" ht="15" hidden="false" customHeight="false" outlineLevel="0" collapsed="false">
      <c r="A79" s="4" t="n">
        <v>2</v>
      </c>
      <c r="B79" s="11" t="n">
        <f aca="false">$B$15</f>
        <v>14000</v>
      </c>
      <c r="C79" s="11" t="n">
        <f aca="false">MAX(0,B79+IF(A79=1,$B$10,0)-$B$6)</f>
        <v>7100</v>
      </c>
      <c r="D79" s="11" t="n">
        <f aca="false">MAX(0,-(B79+IF(A79=1,$B$10,0)-$B$6))</f>
        <v>0</v>
      </c>
      <c r="E79" s="11" t="n">
        <f aca="false">MAX(0,C79-(0+MIN(IF(F79&gt;0,$G$5,0),C79-(0),F79+G79)+MIN(IF(J79&gt;0,$G$6,0),C79-(0+MIN(IF(F79&gt;0,$G$5,0),C79-(0),F79+G79)),J79+K79)+MIN(IF(N79&gt;0,$G$7,0),C79-(0+MIN(IF(F79&gt;0,$G$5,0),C79-(0),F79+G79)+MIN(IF(J79&gt;0,$G$6,0),C79-(0+MIN(IF(F79&gt;0,$G$5,0),C79-(0),F79+G79)),J79+K79)),N79+O79)))</f>
        <v>5840</v>
      </c>
      <c r="F79" s="11" t="n">
        <f aca="false">I78</f>
        <v>8562.5</v>
      </c>
      <c r="G79" s="11" t="n">
        <f aca="false">IF(F79&gt;0,F79*$F$5/12,0)</f>
        <v>164.114583333333</v>
      </c>
      <c r="H79" s="11" t="n">
        <f aca="false">MIN(IF(F79&gt;0,$G$5,0),C79-(0),F79+G79)+MIN(E79-(0),MAX(0,F79+G79-MIN(IF(F79&gt;0,$G$5,0),C79-(0),F79+G79)))</f>
        <v>6110</v>
      </c>
      <c r="I79" s="11" t="n">
        <f aca="false">MAX(0,F79+G79-H79)+D79</f>
        <v>2616.61458333333</v>
      </c>
      <c r="J79" s="11" t="n">
        <f aca="false">M78</f>
        <v>13674.1666666667</v>
      </c>
      <c r="K79" s="11" t="n">
        <f aca="false">IF(J79&gt;0,J79*$F$6/12,0)</f>
        <v>131.044097222222</v>
      </c>
      <c r="L79" s="11" t="n">
        <f aca="false">MIN(IF(J79&gt;0,$G$6,0),C79-(0+MIN(IF(F79&gt;0,$G$5,0),C79-(0),F79+G79)),J79+K79)+MIN(E79-(0+MIN(E79-(0),MAX(0,F79+G79-MIN(IF(F79&gt;0,$G$5,0),C79-(0),F79+G79)))),MAX(0,J79+K79-MIN(IF(J79&gt;0,$G$6,0),C79-(0+MIN(IF(F79&gt;0,$G$5,0),C79-(0),F79+G79)),J79+K79)))</f>
        <v>460</v>
      </c>
      <c r="M79" s="11" t="n">
        <f aca="false">MAX(0,J79+K79-L79)</f>
        <v>13345.2107638889</v>
      </c>
      <c r="N79" s="11" t="n">
        <f aca="false">Q78</f>
        <v>16581.9166666667</v>
      </c>
      <c r="O79" s="11" t="n">
        <f aca="false">IF(N79&gt;0,N79*$F$7/12,0)</f>
        <v>109.164284722222</v>
      </c>
      <c r="P79" s="11" t="n">
        <f aca="false">MIN(IF(N79&gt;0,$G$7,0),C79-(0+MIN(IF(F79&gt;0,$G$5,0),C79-(0),F79+G79)+MIN(IF(J79&gt;0,$G$6,0),C79-(0+MIN(IF(F79&gt;0,$G$5,0),C79-(0),F79+G79)),J79+K79)),N79+O79)+MIN(E79-(0+MIN(E79-(0),MAX(0,F79+G79-MIN(IF(F79&gt;0,$G$5,0),C79-(0),F79+G79)))+MIN(E79-(0+MIN(E79-(0),MAX(0,F79+G79-MIN(IF(F79&gt;0,$G$5,0),C79-(0),F79+G79)))),MAX(0,J79+K79-MIN(IF(J79&gt;0,$G$6,0),C79-(0+MIN(IF(F79&gt;0,$G$5,0),C79-(0),F79+G79)),J79+K79)))),MAX(0,N79+O79-MIN(IF(N79&gt;0,$G$7,0),C79-(0+MIN(IF(F79&gt;0,$G$5,0),C79-(0),F79+G79)+MIN(IF(J79&gt;0,$G$6,0),C79-(0+MIN(IF(F79&gt;0,$G$5,0),C79-(0),F79+G79)),J79+K79)),N79+O79)))</f>
        <v>530</v>
      </c>
      <c r="Q79" s="11" t="n">
        <f aca="false">MAX(0,N79+O79-P79)</f>
        <v>16161.0809513889</v>
      </c>
    </row>
    <row r="80" customFormat="false" ht="15" hidden="false" customHeight="false" outlineLevel="0" collapsed="false">
      <c r="A80" s="4" t="n">
        <v>3</v>
      </c>
      <c r="B80" s="11" t="n">
        <f aca="false">$B$16</f>
        <v>6000</v>
      </c>
      <c r="C80" s="11" t="n">
        <f aca="false">MAX(0,B80+IF(A80=1,$B$10,0)-$B$6)</f>
        <v>0</v>
      </c>
      <c r="D80" s="11" t="n">
        <f aca="false">MAX(0,-(B80+IF(A80=1,$B$10,0)-$B$6))</f>
        <v>900</v>
      </c>
      <c r="E80" s="11" t="n">
        <f aca="false">MAX(0,C80-(0+MIN(IF(F80&gt;0,$G$5,0),C80-(0),F80+G80)+MIN(IF(J80&gt;0,$G$6,0),C80-(0+MIN(IF(F80&gt;0,$G$5,0),C80-(0),F80+G80)),J80+K80)+MIN(IF(N80&gt;0,$G$7,0),C80-(0+MIN(IF(F80&gt;0,$G$5,0),C80-(0),F80+G80)+MIN(IF(J80&gt;0,$G$6,0),C80-(0+MIN(IF(F80&gt;0,$G$5,0),C80-(0),F80+G80)),J80+K80)),N80+O80)))</f>
        <v>0</v>
      </c>
      <c r="F80" s="11" t="n">
        <f aca="false">I79</f>
        <v>2616.61458333333</v>
      </c>
      <c r="G80" s="11" t="n">
        <f aca="false">IF(F80&gt;0,F80*$F$5/12,0)</f>
        <v>50.1517795138889</v>
      </c>
      <c r="H80" s="11" t="n">
        <f aca="false">MIN(IF(F80&gt;0,$G$5,0),C80-(0),F80+G80)+MIN(E80-(0),MAX(0,F80+G80-MIN(IF(F80&gt;0,$G$5,0),C80-(0),F80+G80)))</f>
        <v>0</v>
      </c>
      <c r="I80" s="11" t="n">
        <f aca="false">MAX(0,F80+G80-H80)+D80</f>
        <v>3566.76636284722</v>
      </c>
      <c r="J80" s="11" t="n">
        <f aca="false">M79</f>
        <v>13345.2107638889</v>
      </c>
      <c r="K80" s="11" t="n">
        <f aca="false">IF(J80&gt;0,J80*$F$6/12,0)</f>
        <v>127.891603153935</v>
      </c>
      <c r="L80" s="11" t="n">
        <f aca="false">MIN(IF(J80&gt;0,$G$6,0),C80-(0+MIN(IF(F80&gt;0,$G$5,0),C80-(0),F80+G80)),J80+K80)+MIN(E80-(0+MIN(E80-(0),MAX(0,F80+G80-MIN(IF(F80&gt;0,$G$5,0),C80-(0),F80+G80)))),MAX(0,J80+K80-MIN(IF(J80&gt;0,$G$6,0),C80-(0+MIN(IF(F80&gt;0,$G$5,0),C80-(0),F80+G80)),J80+K80)))</f>
        <v>0</v>
      </c>
      <c r="M80" s="11" t="n">
        <f aca="false">MAX(0,J80+K80-L80)</f>
        <v>13473.1023670428</v>
      </c>
      <c r="N80" s="11" t="n">
        <f aca="false">Q79</f>
        <v>16161.0809513889</v>
      </c>
      <c r="O80" s="11" t="n">
        <f aca="false">IF(N80&gt;0,N80*$F$7/12,0)</f>
        <v>106.393782929977</v>
      </c>
      <c r="P80" s="11" t="n">
        <f aca="false">MIN(IF(N80&gt;0,$G$7,0),C80-(0+MIN(IF(F80&gt;0,$G$5,0),C80-(0),F80+G80)+MIN(IF(J80&gt;0,$G$6,0),C80-(0+MIN(IF(F80&gt;0,$G$5,0),C80-(0),F80+G80)),J80+K80)),N80+O80)+MIN(E80-(0+MIN(E80-(0),MAX(0,F80+G80-MIN(IF(F80&gt;0,$G$5,0),C80-(0),F80+G80)))+MIN(E80-(0+MIN(E80-(0),MAX(0,F80+G80-MIN(IF(F80&gt;0,$G$5,0),C80-(0),F80+G80)))),MAX(0,J80+K80-MIN(IF(J80&gt;0,$G$6,0),C80-(0+MIN(IF(F80&gt;0,$G$5,0),C80-(0),F80+G80)),J80+K80)))),MAX(0,N80+O80-MIN(IF(N80&gt;0,$G$7,0),C80-(0+MIN(IF(F80&gt;0,$G$5,0),C80-(0),F80+G80)+MIN(IF(J80&gt;0,$G$6,0),C80-(0+MIN(IF(F80&gt;0,$G$5,0),C80-(0),F80+G80)),J80+K80)),N80+O80)))</f>
        <v>0</v>
      </c>
      <c r="Q80" s="11" t="n">
        <f aca="false">MAX(0,N80+O80-P80)</f>
        <v>16267.4747343189</v>
      </c>
    </row>
    <row r="81" customFormat="false" ht="15" hidden="false" customHeight="false" outlineLevel="0" collapsed="false">
      <c r="A81" s="4" t="n">
        <v>4</v>
      </c>
      <c r="B81" s="11" t="n">
        <f aca="false">$B$17</f>
        <v>12000</v>
      </c>
      <c r="C81" s="11" t="n">
        <f aca="false">MAX(0,B81+IF(A81=1,$B$10,0)-$B$6)</f>
        <v>5100</v>
      </c>
      <c r="D81" s="11" t="n">
        <f aca="false">MAX(0,-(B81+IF(A81=1,$B$10,0)-$B$6))</f>
        <v>0</v>
      </c>
      <c r="E81" s="11" t="n">
        <f aca="false">MAX(0,C81-(0+MIN(IF(F81&gt;0,$G$5,0),C81-(0),F81+G81)+MIN(IF(J81&gt;0,$G$6,0),C81-(0+MIN(IF(F81&gt;0,$G$5,0),C81-(0),F81+G81)),J81+K81)+MIN(IF(N81&gt;0,$G$7,0),C81-(0+MIN(IF(F81&gt;0,$G$5,0),C81-(0),F81+G81)+MIN(IF(J81&gt;0,$G$6,0),C81-(0+MIN(IF(F81&gt;0,$G$5,0),C81-(0),F81+G81)),J81+K81)),N81+O81)))</f>
        <v>3840</v>
      </c>
      <c r="F81" s="11" t="n">
        <f aca="false">I80</f>
        <v>3566.76636284722</v>
      </c>
      <c r="G81" s="11" t="n">
        <f aca="false">IF(F81&gt;0,F81*$F$5/12,0)</f>
        <v>68.3630219545718</v>
      </c>
      <c r="H81" s="11" t="n">
        <f aca="false">MIN(IF(F81&gt;0,$G$5,0),C81-(0),F81+G81)+MIN(E81-(0),MAX(0,F81+G81-MIN(IF(F81&gt;0,$G$5,0),C81-(0),F81+G81)))</f>
        <v>3635.12938480179</v>
      </c>
      <c r="I81" s="11" t="n">
        <f aca="false">MAX(0,F81+G81-H81)+D81</f>
        <v>0</v>
      </c>
      <c r="J81" s="11" t="n">
        <f aca="false">M80</f>
        <v>13473.1023670428</v>
      </c>
      <c r="K81" s="11" t="n">
        <f aca="false">IF(J81&gt;0,J81*$F$6/12,0)</f>
        <v>129.117231017494</v>
      </c>
      <c r="L81" s="11" t="n">
        <f aca="false">MIN(IF(J81&gt;0,$G$6,0),C81-(0+MIN(IF(F81&gt;0,$G$5,0),C81-(0),F81+G81)),J81+K81)+MIN(E81-(0+MIN(E81-(0),MAX(0,F81+G81-MIN(IF(F81&gt;0,$G$5,0),C81-(0),F81+G81)))),MAX(0,J81+K81-MIN(IF(J81&gt;0,$G$6,0),C81-(0+MIN(IF(F81&gt;0,$G$5,0),C81-(0),F81+G81)),J81+K81)))</f>
        <v>934.870615198206</v>
      </c>
      <c r="M81" s="11" t="n">
        <f aca="false">MAX(0,J81+K81-L81)</f>
        <v>12667.3489828621</v>
      </c>
      <c r="N81" s="11" t="n">
        <f aca="false">Q80</f>
        <v>16267.4747343189</v>
      </c>
      <c r="O81" s="11" t="n">
        <f aca="false">IF(N81&gt;0,N81*$F$7/12,0)</f>
        <v>107.094208667599</v>
      </c>
      <c r="P81" s="11" t="n">
        <f aca="false">MIN(IF(N81&gt;0,$G$7,0),C81-(0+MIN(IF(F81&gt;0,$G$5,0),C81-(0),F81+G81)+MIN(IF(J81&gt;0,$G$6,0),C81-(0+MIN(IF(F81&gt;0,$G$5,0),C81-(0),F81+G81)),J81+K81)),N81+O81)+MIN(E81-(0+MIN(E81-(0),MAX(0,F81+G81-MIN(IF(F81&gt;0,$G$5,0),C81-(0),F81+G81)))+MIN(E81-(0+MIN(E81-(0),MAX(0,F81+G81-MIN(IF(F81&gt;0,$G$5,0),C81-(0),F81+G81)))),MAX(0,J81+K81-MIN(IF(J81&gt;0,$G$6,0),C81-(0+MIN(IF(F81&gt;0,$G$5,0),C81-(0),F81+G81)),J81+K81)))),MAX(0,N81+O81-MIN(IF(N81&gt;0,$G$7,0),C81-(0+MIN(IF(F81&gt;0,$G$5,0),C81-(0),F81+G81)+MIN(IF(J81&gt;0,$G$6,0),C81-(0+MIN(IF(F81&gt;0,$G$5,0),C81-(0),F81+G81)),J81+K81)),N81+O81)))</f>
        <v>530</v>
      </c>
      <c r="Q81" s="11" t="n">
        <f aca="false">MAX(0,N81+O81-P81)</f>
        <v>15844.5689429865</v>
      </c>
    </row>
    <row r="82" customFormat="false" ht="15" hidden="false" customHeight="false" outlineLevel="0" collapsed="false">
      <c r="A82" s="4" t="n">
        <v>5</v>
      </c>
      <c r="B82" s="11" t="n">
        <f aca="false">$B$18</f>
        <v>5000</v>
      </c>
      <c r="C82" s="11" t="n">
        <f aca="false">MAX(0,B82+IF(A82=1,$B$10,0)-$B$6)</f>
        <v>0</v>
      </c>
      <c r="D82" s="11" t="n">
        <f aca="false">MAX(0,-(B82+IF(A82=1,$B$10,0)-$B$6))</f>
        <v>1900</v>
      </c>
      <c r="E82" s="11" t="n">
        <f aca="false">MAX(0,C82-(0+MIN(IF(F82&gt;0,$G$5,0),C82-(0),F82+G82)+MIN(IF(J82&gt;0,$G$6,0),C82-(0+MIN(IF(F82&gt;0,$G$5,0),C82-(0),F82+G82)),J82+K82)+MIN(IF(N82&gt;0,$G$7,0),C82-(0+MIN(IF(F82&gt;0,$G$5,0),C82-(0),F82+G82)+MIN(IF(J82&gt;0,$G$6,0),C82-(0+MIN(IF(F82&gt;0,$G$5,0),C82-(0),F82+G82)),J82+K82)),N82+O82)))</f>
        <v>0</v>
      </c>
      <c r="F82" s="11" t="n">
        <f aca="false">I81</f>
        <v>0</v>
      </c>
      <c r="G82" s="11" t="n">
        <f aca="false">IF(F82&gt;0,F82*$F$5/12,0)</f>
        <v>0</v>
      </c>
      <c r="H82" s="11" t="n">
        <f aca="false">MIN(IF(F82&gt;0,$G$5,0),C82-(0),F82+G82)+MIN(E82-(0),MAX(0,F82+G82-MIN(IF(F82&gt;0,$G$5,0),C82-(0),F82+G82)))</f>
        <v>0</v>
      </c>
      <c r="I82" s="11" t="n">
        <f aca="false">MAX(0,F82+G82-H82)+D82</f>
        <v>1900</v>
      </c>
      <c r="J82" s="11" t="n">
        <f aca="false">M81</f>
        <v>12667.3489828621</v>
      </c>
      <c r="K82" s="11" t="n">
        <f aca="false">IF(J82&gt;0,J82*$F$6/12,0)</f>
        <v>121.395427752429</v>
      </c>
      <c r="L82" s="11" t="n">
        <f aca="false">MIN(IF(J82&gt;0,$G$6,0),C82-(0+MIN(IF(F82&gt;0,$G$5,0),C82-(0),F82+G82)),J82+K82)+MIN(E82-(0+MIN(E82-(0),MAX(0,F82+G82-MIN(IF(F82&gt;0,$G$5,0),C82-(0),F82+G82)))),MAX(0,J82+K82-MIN(IF(J82&gt;0,$G$6,0),C82-(0+MIN(IF(F82&gt;0,$G$5,0),C82-(0),F82+G82)),J82+K82)))</f>
        <v>0</v>
      </c>
      <c r="M82" s="11" t="n">
        <f aca="false">MAX(0,J82+K82-L82)</f>
        <v>12788.7444106145</v>
      </c>
      <c r="N82" s="11" t="n">
        <f aca="false">Q81</f>
        <v>15844.5689429865</v>
      </c>
      <c r="O82" s="11" t="n">
        <f aca="false">IF(N82&gt;0,N82*$F$7/12,0)</f>
        <v>104.310078874661</v>
      </c>
      <c r="P82" s="11" t="n">
        <f aca="false">MIN(IF(N82&gt;0,$G$7,0),C82-(0+MIN(IF(F82&gt;0,$G$5,0),C82-(0),F82+G82)+MIN(IF(J82&gt;0,$G$6,0),C82-(0+MIN(IF(F82&gt;0,$G$5,0),C82-(0),F82+G82)),J82+K82)),N82+O82)+MIN(E82-(0+MIN(E82-(0),MAX(0,F82+G82-MIN(IF(F82&gt;0,$G$5,0),C82-(0),F82+G82)))+MIN(E82-(0+MIN(E82-(0),MAX(0,F82+G82-MIN(IF(F82&gt;0,$G$5,0),C82-(0),F82+G82)))),MAX(0,J82+K82-MIN(IF(J82&gt;0,$G$6,0),C82-(0+MIN(IF(F82&gt;0,$G$5,0),C82-(0),F82+G82)),J82+K82)))),MAX(0,N82+O82-MIN(IF(N82&gt;0,$G$7,0),C82-(0+MIN(IF(F82&gt;0,$G$5,0),C82-(0),F82+G82)+MIN(IF(J82&gt;0,$G$6,0),C82-(0+MIN(IF(F82&gt;0,$G$5,0),C82-(0),F82+G82)),J82+K82)),N82+O82)))</f>
        <v>0</v>
      </c>
      <c r="Q82" s="11" t="n">
        <f aca="false">MAX(0,N82+O82-P82)</f>
        <v>15948.8790218611</v>
      </c>
    </row>
    <row r="83" customFormat="false" ht="15" hidden="false" customHeight="false" outlineLevel="0" collapsed="false">
      <c r="A83" s="4" t="n">
        <v>6</v>
      </c>
      <c r="B83" s="11" t="n">
        <f aca="false">$B$19</f>
        <v>13000</v>
      </c>
      <c r="C83" s="11" t="n">
        <f aca="false">MAX(0,B83+IF(A83=1,$B$10,0)-$B$6)</f>
        <v>6100</v>
      </c>
      <c r="D83" s="11" t="n">
        <f aca="false">MAX(0,-(B83+IF(A83=1,$B$10,0)-$B$6))</f>
        <v>0</v>
      </c>
      <c r="E83" s="11" t="n">
        <f aca="false">MAX(0,C83-(0+MIN(IF(F83&gt;0,$G$5,0),C83-(0),F83+G83)+MIN(IF(J83&gt;0,$G$6,0),C83-(0+MIN(IF(F83&gt;0,$G$5,0),C83-(0),F83+G83)),J83+K83)+MIN(IF(N83&gt;0,$G$7,0),C83-(0+MIN(IF(F83&gt;0,$G$5,0),C83-(0),F83+G83)+MIN(IF(J83&gt;0,$G$6,0),C83-(0+MIN(IF(F83&gt;0,$G$5,0),C83-(0),F83+G83)),J83+K83)),N83+O83)))</f>
        <v>4840</v>
      </c>
      <c r="F83" s="11" t="n">
        <f aca="false">I82</f>
        <v>1900</v>
      </c>
      <c r="G83" s="11" t="n">
        <f aca="false">IF(F83&gt;0,F83*$F$5/12,0)</f>
        <v>36.4166666666667</v>
      </c>
      <c r="H83" s="11" t="n">
        <f aca="false">MIN(IF(F83&gt;0,$G$5,0),C83-(0),F83+G83)+MIN(E83-(0),MAX(0,F83+G83-MIN(IF(F83&gt;0,$G$5,0),C83-(0),F83+G83)))</f>
        <v>1936.41666666667</v>
      </c>
      <c r="I83" s="11" t="n">
        <f aca="false">MAX(0,F83+G83-H83)+D83</f>
        <v>0</v>
      </c>
      <c r="J83" s="11" t="n">
        <f aca="false">M82</f>
        <v>12788.7444106145</v>
      </c>
      <c r="K83" s="11" t="n">
        <f aca="false">IF(J83&gt;0,J83*$F$6/12,0)</f>
        <v>122.558800601723</v>
      </c>
      <c r="L83" s="11" t="n">
        <f aca="false">MIN(IF(J83&gt;0,$G$6,0),C83-(0+MIN(IF(F83&gt;0,$G$5,0),C83-(0),F83+G83)),J83+K83)+MIN(E83-(0+MIN(E83-(0),MAX(0,F83+G83-MIN(IF(F83&gt;0,$G$5,0),C83-(0),F83+G83)))),MAX(0,J83+K83-MIN(IF(J83&gt;0,$G$6,0),C83-(0+MIN(IF(F83&gt;0,$G$5,0),C83-(0),F83+G83)),J83+K83)))</f>
        <v>3633.58333333333</v>
      </c>
      <c r="M83" s="11" t="n">
        <f aca="false">MAX(0,J83+K83-L83)</f>
        <v>9277.71987788293</v>
      </c>
      <c r="N83" s="11" t="n">
        <f aca="false">Q82</f>
        <v>15948.8790218611</v>
      </c>
      <c r="O83" s="11" t="n">
        <f aca="false">IF(N83&gt;0,N83*$F$7/12,0)</f>
        <v>104.996786893919</v>
      </c>
      <c r="P83" s="11" t="n">
        <f aca="false">MIN(IF(N83&gt;0,$G$7,0),C83-(0+MIN(IF(F83&gt;0,$G$5,0),C83-(0),F83+G83)+MIN(IF(J83&gt;0,$G$6,0),C83-(0+MIN(IF(F83&gt;0,$G$5,0),C83-(0),F83+G83)),J83+K83)),N83+O83)+MIN(E83-(0+MIN(E83-(0),MAX(0,F83+G83-MIN(IF(F83&gt;0,$G$5,0),C83-(0),F83+G83)))+MIN(E83-(0+MIN(E83-(0),MAX(0,F83+G83-MIN(IF(F83&gt;0,$G$5,0),C83-(0),F83+G83)))),MAX(0,J83+K83-MIN(IF(J83&gt;0,$G$6,0),C83-(0+MIN(IF(F83&gt;0,$G$5,0),C83-(0),F83+G83)),J83+K83)))),MAX(0,N83+O83-MIN(IF(N83&gt;0,$G$7,0),C83-(0+MIN(IF(F83&gt;0,$G$5,0),C83-(0),F83+G83)+MIN(IF(J83&gt;0,$G$6,0),C83-(0+MIN(IF(F83&gt;0,$G$5,0),C83-(0),F83+G83)),J83+K83)),N83+O83)))</f>
        <v>530</v>
      </c>
      <c r="Q83" s="11" t="n">
        <f aca="false">MAX(0,N83+O83-P83)</f>
        <v>15523.875808755</v>
      </c>
    </row>
    <row r="84" customFormat="false" ht="15" hidden="false" customHeight="false" outlineLevel="0" collapsed="false">
      <c r="A84" s="4" t="n">
        <v>7</v>
      </c>
      <c r="B84" s="11" t="n">
        <f aca="false">$B$20</f>
        <v>4500</v>
      </c>
      <c r="C84" s="11" t="n">
        <f aca="false">MAX(0,B84+IF(A84=1,$B$10,0)-$B$6)</f>
        <v>0</v>
      </c>
      <c r="D84" s="11" t="n">
        <f aca="false">MAX(0,-(B84+IF(A84=1,$B$10,0)-$B$6))</f>
        <v>2400</v>
      </c>
      <c r="E84" s="11" t="n">
        <f aca="false">MAX(0,C84-(0+MIN(IF(F84&gt;0,$G$5,0),C84-(0),F84+G84)+MIN(IF(J84&gt;0,$G$6,0),C84-(0+MIN(IF(F84&gt;0,$G$5,0),C84-(0),F84+G84)),J84+K84)+MIN(IF(N84&gt;0,$G$7,0),C84-(0+MIN(IF(F84&gt;0,$G$5,0),C84-(0),F84+G84)+MIN(IF(J84&gt;0,$G$6,0),C84-(0+MIN(IF(F84&gt;0,$G$5,0),C84-(0),F84+G84)),J84+K84)),N84+O84)))</f>
        <v>0</v>
      </c>
      <c r="F84" s="11" t="n">
        <f aca="false">I83</f>
        <v>0</v>
      </c>
      <c r="G84" s="11" t="n">
        <f aca="false">IF(F84&gt;0,F84*$F$5/12,0)</f>
        <v>0</v>
      </c>
      <c r="H84" s="11" t="n">
        <f aca="false">MIN(IF(F84&gt;0,$G$5,0),C84-(0),F84+G84)+MIN(E84-(0),MAX(0,F84+G84-MIN(IF(F84&gt;0,$G$5,0),C84-(0),F84+G84)))</f>
        <v>0</v>
      </c>
      <c r="I84" s="11" t="n">
        <f aca="false">MAX(0,F84+G84-H84)+D84</f>
        <v>2400</v>
      </c>
      <c r="J84" s="11" t="n">
        <f aca="false">M83</f>
        <v>9277.71987788293</v>
      </c>
      <c r="K84" s="11" t="n">
        <f aca="false">IF(J84&gt;0,J84*$F$6/12,0)</f>
        <v>88.9114821630448</v>
      </c>
      <c r="L84" s="11" t="n">
        <f aca="false">MIN(IF(J84&gt;0,$G$6,0),C84-(0+MIN(IF(F84&gt;0,$G$5,0),C84-(0),F84+G84)),J84+K84)+MIN(E84-(0+MIN(E84-(0),MAX(0,F84+G84-MIN(IF(F84&gt;0,$G$5,0),C84-(0),F84+G84)))),MAX(0,J84+K84-MIN(IF(J84&gt;0,$G$6,0),C84-(0+MIN(IF(F84&gt;0,$G$5,0),C84-(0),F84+G84)),J84+K84)))</f>
        <v>0</v>
      </c>
      <c r="M84" s="11" t="n">
        <f aca="false">MAX(0,J84+K84-L84)</f>
        <v>9366.63136004597</v>
      </c>
      <c r="N84" s="11" t="n">
        <f aca="false">Q83</f>
        <v>15523.875808755</v>
      </c>
      <c r="O84" s="11" t="n">
        <f aca="false">IF(N84&gt;0,N84*$F$7/12,0)</f>
        <v>102.198849074304</v>
      </c>
      <c r="P84" s="11" t="n">
        <f aca="false">MIN(IF(N84&gt;0,$G$7,0),C84-(0+MIN(IF(F84&gt;0,$G$5,0),C84-(0),F84+G84)+MIN(IF(J84&gt;0,$G$6,0),C84-(0+MIN(IF(F84&gt;0,$G$5,0),C84-(0),F84+G84)),J84+K84)),N84+O84)+MIN(E84-(0+MIN(E84-(0),MAX(0,F84+G84-MIN(IF(F84&gt;0,$G$5,0),C84-(0),F84+G84)))+MIN(E84-(0+MIN(E84-(0),MAX(0,F84+G84-MIN(IF(F84&gt;0,$G$5,0),C84-(0),F84+G84)))),MAX(0,J84+K84-MIN(IF(J84&gt;0,$G$6,0),C84-(0+MIN(IF(F84&gt;0,$G$5,0),C84-(0),F84+G84)),J84+K84)))),MAX(0,N84+O84-MIN(IF(N84&gt;0,$G$7,0),C84-(0+MIN(IF(F84&gt;0,$G$5,0),C84-(0),F84+G84)+MIN(IF(J84&gt;0,$G$6,0),C84-(0+MIN(IF(F84&gt;0,$G$5,0),C84-(0),F84+G84)),J84+K84)),N84+O84)))</f>
        <v>0</v>
      </c>
      <c r="Q84" s="11" t="n">
        <f aca="false">MAX(0,N84+O84-P84)</f>
        <v>15626.0746578294</v>
      </c>
    </row>
    <row r="85" customFormat="false" ht="15" hidden="false" customHeight="false" outlineLevel="0" collapsed="false">
      <c r="A85" s="4" t="n">
        <v>8</v>
      </c>
      <c r="B85" s="11" t="n">
        <f aca="false">$B$21</f>
        <v>14000</v>
      </c>
      <c r="C85" s="11" t="n">
        <f aca="false">MAX(0,B85+IF(A85=1,$B$10,0)-$B$6)</f>
        <v>7100</v>
      </c>
      <c r="D85" s="11" t="n">
        <f aca="false">MAX(0,-(B85+IF(A85=1,$B$10,0)-$B$6))</f>
        <v>0</v>
      </c>
      <c r="E85" s="11" t="n">
        <f aca="false">MAX(0,C85-(0+MIN(IF(F85&gt;0,$G$5,0),C85-(0),F85+G85)+MIN(IF(J85&gt;0,$G$6,0),C85-(0+MIN(IF(F85&gt;0,$G$5,0),C85-(0),F85+G85)),J85+K85)+MIN(IF(N85&gt;0,$G$7,0),C85-(0+MIN(IF(F85&gt;0,$G$5,0),C85-(0),F85+G85)+MIN(IF(J85&gt;0,$G$6,0),C85-(0+MIN(IF(F85&gt;0,$G$5,0),C85-(0),F85+G85)),J85+K85)),N85+O85)))</f>
        <v>5840</v>
      </c>
      <c r="F85" s="11" t="n">
        <f aca="false">I84</f>
        <v>2400</v>
      </c>
      <c r="G85" s="11" t="n">
        <f aca="false">IF(F85&gt;0,F85*$F$5/12,0)</f>
        <v>46</v>
      </c>
      <c r="H85" s="11" t="n">
        <f aca="false">MIN(IF(F85&gt;0,$G$5,0),C85-(0),F85+G85)+MIN(E85-(0),MAX(0,F85+G85-MIN(IF(F85&gt;0,$G$5,0),C85-(0),F85+G85)))</f>
        <v>2446</v>
      </c>
      <c r="I85" s="11" t="n">
        <f aca="false">MAX(0,F85+G85-H85)+D85</f>
        <v>0</v>
      </c>
      <c r="J85" s="11" t="n">
        <f aca="false">M84</f>
        <v>9366.63136004597</v>
      </c>
      <c r="K85" s="11" t="n">
        <f aca="false">IF(J85&gt;0,J85*$F$6/12,0)</f>
        <v>89.7635505337739</v>
      </c>
      <c r="L85" s="11" t="n">
        <f aca="false">MIN(IF(J85&gt;0,$G$6,0),C85-(0+MIN(IF(F85&gt;0,$G$5,0),C85-(0),F85+G85)),J85+K85)+MIN(E85-(0+MIN(E85-(0),MAX(0,F85+G85-MIN(IF(F85&gt;0,$G$5,0),C85-(0),F85+G85)))),MAX(0,J85+K85-MIN(IF(J85&gt;0,$G$6,0),C85-(0+MIN(IF(F85&gt;0,$G$5,0),C85-(0),F85+G85)),J85+K85)))</f>
        <v>4124</v>
      </c>
      <c r="M85" s="11" t="n">
        <f aca="false">MAX(0,J85+K85-L85)</f>
        <v>5332.39491057975</v>
      </c>
      <c r="N85" s="11" t="n">
        <f aca="false">Q84</f>
        <v>15626.0746578294</v>
      </c>
      <c r="O85" s="11" t="n">
        <f aca="false">IF(N85&gt;0,N85*$F$7/12,0)</f>
        <v>102.871658164043</v>
      </c>
      <c r="P85" s="11" t="n">
        <f aca="false">MIN(IF(N85&gt;0,$G$7,0),C85-(0+MIN(IF(F85&gt;0,$G$5,0),C85-(0),F85+G85)+MIN(IF(J85&gt;0,$G$6,0),C85-(0+MIN(IF(F85&gt;0,$G$5,0),C85-(0),F85+G85)),J85+K85)),N85+O85)+MIN(E85-(0+MIN(E85-(0),MAX(0,F85+G85-MIN(IF(F85&gt;0,$G$5,0),C85-(0),F85+G85)))+MIN(E85-(0+MIN(E85-(0),MAX(0,F85+G85-MIN(IF(F85&gt;0,$G$5,0),C85-(0),F85+G85)))),MAX(0,J85+K85-MIN(IF(J85&gt;0,$G$6,0),C85-(0+MIN(IF(F85&gt;0,$G$5,0),C85-(0),F85+G85)),J85+K85)))),MAX(0,N85+O85-MIN(IF(N85&gt;0,$G$7,0),C85-(0+MIN(IF(F85&gt;0,$G$5,0),C85-(0),F85+G85)+MIN(IF(J85&gt;0,$G$6,0),C85-(0+MIN(IF(F85&gt;0,$G$5,0),C85-(0),F85+G85)),J85+K85)),N85+O85)))</f>
        <v>530</v>
      </c>
      <c r="Q85" s="11" t="n">
        <f aca="false">MAX(0,N85+O85-P85)</f>
        <v>15198.9463159934</v>
      </c>
    </row>
    <row r="86" customFormat="false" ht="15" hidden="false" customHeight="false" outlineLevel="0" collapsed="false">
      <c r="A86" s="4" t="n">
        <v>9</v>
      </c>
      <c r="B86" s="11" t="n">
        <f aca="false">$B$22</f>
        <v>6000</v>
      </c>
      <c r="C86" s="11" t="n">
        <f aca="false">MAX(0,B86+IF(A86=1,$B$10,0)-$B$6)</f>
        <v>0</v>
      </c>
      <c r="D86" s="11" t="n">
        <f aca="false">MAX(0,-(B86+IF(A86=1,$B$10,0)-$B$6))</f>
        <v>900</v>
      </c>
      <c r="E86" s="11" t="n">
        <f aca="false">MAX(0,C86-(0+MIN(IF(F86&gt;0,$G$5,0),C86-(0),F86+G86)+MIN(IF(J86&gt;0,$G$6,0),C86-(0+MIN(IF(F86&gt;0,$G$5,0),C86-(0),F86+G86)),J86+K86)+MIN(IF(N86&gt;0,$G$7,0),C86-(0+MIN(IF(F86&gt;0,$G$5,0),C86-(0),F86+G86)+MIN(IF(J86&gt;0,$G$6,0),C86-(0+MIN(IF(F86&gt;0,$G$5,0),C86-(0),F86+G86)),J86+K86)),N86+O86)))</f>
        <v>0</v>
      </c>
      <c r="F86" s="11" t="n">
        <f aca="false">I85</f>
        <v>0</v>
      </c>
      <c r="G86" s="11" t="n">
        <f aca="false">IF(F86&gt;0,F86*$F$5/12,0)</f>
        <v>0</v>
      </c>
      <c r="H86" s="11" t="n">
        <f aca="false">MIN(IF(F86&gt;0,$G$5,0),C86-(0),F86+G86)+MIN(E86-(0),MAX(0,F86+G86-MIN(IF(F86&gt;0,$G$5,0),C86-(0),F86+G86)))</f>
        <v>0</v>
      </c>
      <c r="I86" s="11" t="n">
        <f aca="false">MAX(0,F86+G86-H86)+D86</f>
        <v>900</v>
      </c>
      <c r="J86" s="11" t="n">
        <f aca="false">M85</f>
        <v>5332.39491057975</v>
      </c>
      <c r="K86" s="11" t="n">
        <f aca="false">IF(J86&gt;0,J86*$F$6/12,0)</f>
        <v>51.1021178930559</v>
      </c>
      <c r="L86" s="11" t="n">
        <f aca="false">MIN(IF(J86&gt;0,$G$6,0),C86-(0+MIN(IF(F86&gt;0,$G$5,0),C86-(0),F86+G86)),J86+K86)+MIN(E86-(0+MIN(E86-(0),MAX(0,F86+G86-MIN(IF(F86&gt;0,$G$5,0),C86-(0),F86+G86)))),MAX(0,J86+K86-MIN(IF(J86&gt;0,$G$6,0),C86-(0+MIN(IF(F86&gt;0,$G$5,0),C86-(0),F86+G86)),J86+K86)))</f>
        <v>0</v>
      </c>
      <c r="M86" s="11" t="n">
        <f aca="false">MAX(0,J86+K86-L86)</f>
        <v>5383.4970284728</v>
      </c>
      <c r="N86" s="11" t="n">
        <f aca="false">Q85</f>
        <v>15198.9463159934</v>
      </c>
      <c r="O86" s="11" t="n">
        <f aca="false">IF(N86&gt;0,N86*$F$7/12,0)</f>
        <v>100.059729913623</v>
      </c>
      <c r="P86" s="11" t="n">
        <f aca="false">MIN(IF(N86&gt;0,$G$7,0),C86-(0+MIN(IF(F86&gt;0,$G$5,0),C86-(0),F86+G86)+MIN(IF(J86&gt;0,$G$6,0),C86-(0+MIN(IF(F86&gt;0,$G$5,0),C86-(0),F86+G86)),J86+K86)),N86+O86)+MIN(E86-(0+MIN(E86-(0),MAX(0,F86+G86-MIN(IF(F86&gt;0,$G$5,0),C86-(0),F86+G86)))+MIN(E86-(0+MIN(E86-(0),MAX(0,F86+G86-MIN(IF(F86&gt;0,$G$5,0),C86-(0),F86+G86)))),MAX(0,J86+K86-MIN(IF(J86&gt;0,$G$6,0),C86-(0+MIN(IF(F86&gt;0,$G$5,0),C86-(0),F86+G86)),J86+K86)))),MAX(0,N86+O86-MIN(IF(N86&gt;0,$G$7,0),C86-(0+MIN(IF(F86&gt;0,$G$5,0),C86-(0),F86+G86)+MIN(IF(J86&gt;0,$G$6,0),C86-(0+MIN(IF(F86&gt;0,$G$5,0),C86-(0),F86+G86)),J86+K86)),N86+O86)))</f>
        <v>0</v>
      </c>
      <c r="Q86" s="11" t="n">
        <f aca="false">MAX(0,N86+O86-P86)</f>
        <v>15299.006045907</v>
      </c>
    </row>
    <row r="87" customFormat="false" ht="15" hidden="false" customHeight="false" outlineLevel="0" collapsed="false">
      <c r="A87" s="4" t="n">
        <v>10</v>
      </c>
      <c r="B87" s="11" t="n">
        <f aca="false">$B$23</f>
        <v>12000</v>
      </c>
      <c r="C87" s="11" t="n">
        <f aca="false">MAX(0,B87+IF(A87=1,$B$10,0)-$B$6)</f>
        <v>5100</v>
      </c>
      <c r="D87" s="11" t="n">
        <f aca="false">MAX(0,-(B87+IF(A87=1,$B$10,0)-$B$6))</f>
        <v>0</v>
      </c>
      <c r="E87" s="11" t="n">
        <f aca="false">MAX(0,C87-(0+MIN(IF(F87&gt;0,$G$5,0),C87-(0),F87+G87)+MIN(IF(J87&gt;0,$G$6,0),C87-(0+MIN(IF(F87&gt;0,$G$5,0),C87-(0),F87+G87)),J87+K87)+MIN(IF(N87&gt;0,$G$7,0),C87-(0+MIN(IF(F87&gt;0,$G$5,0),C87-(0),F87+G87)+MIN(IF(J87&gt;0,$G$6,0),C87-(0+MIN(IF(F87&gt;0,$G$5,0),C87-(0),F87+G87)),J87+K87)),N87+O87)))</f>
        <v>3840</v>
      </c>
      <c r="F87" s="11" t="n">
        <f aca="false">I86</f>
        <v>900</v>
      </c>
      <c r="G87" s="11" t="n">
        <f aca="false">IF(F87&gt;0,F87*$F$5/12,0)</f>
        <v>17.25</v>
      </c>
      <c r="H87" s="11" t="n">
        <f aca="false">MIN(IF(F87&gt;0,$G$5,0),C87-(0),F87+G87)+MIN(E87-(0),MAX(0,F87+G87-MIN(IF(F87&gt;0,$G$5,0),C87-(0),F87+G87)))</f>
        <v>917.25</v>
      </c>
      <c r="I87" s="11" t="n">
        <f aca="false">MAX(0,F87+G87-H87)+D87</f>
        <v>0</v>
      </c>
      <c r="J87" s="11" t="n">
        <f aca="false">M86</f>
        <v>5383.4970284728</v>
      </c>
      <c r="K87" s="11" t="n">
        <f aca="false">IF(J87&gt;0,J87*$F$6/12,0)</f>
        <v>51.5918465228644</v>
      </c>
      <c r="L87" s="11" t="n">
        <f aca="false">MIN(IF(J87&gt;0,$G$6,0),C87-(0+MIN(IF(F87&gt;0,$G$5,0),C87-(0),F87+G87)),J87+K87)+MIN(E87-(0+MIN(E87-(0),MAX(0,F87+G87-MIN(IF(F87&gt;0,$G$5,0),C87-(0),F87+G87)))),MAX(0,J87+K87-MIN(IF(J87&gt;0,$G$6,0),C87-(0+MIN(IF(F87&gt;0,$G$5,0),C87-(0),F87+G87)),J87+K87)))</f>
        <v>3652.75</v>
      </c>
      <c r="M87" s="11" t="n">
        <f aca="false">MAX(0,J87+K87-L87)</f>
        <v>1782.33887499567</v>
      </c>
      <c r="N87" s="11" t="n">
        <f aca="false">Q86</f>
        <v>15299.006045907</v>
      </c>
      <c r="O87" s="11" t="n">
        <f aca="false">IF(N87&gt;0,N87*$F$7/12,0)</f>
        <v>100.718456468888</v>
      </c>
      <c r="P87" s="11" t="n">
        <f aca="false">MIN(IF(N87&gt;0,$G$7,0),C87-(0+MIN(IF(F87&gt;0,$G$5,0),C87-(0),F87+G87)+MIN(IF(J87&gt;0,$G$6,0),C87-(0+MIN(IF(F87&gt;0,$G$5,0),C87-(0),F87+G87)),J87+K87)),N87+O87)+MIN(E87-(0+MIN(E87-(0),MAX(0,F87+G87-MIN(IF(F87&gt;0,$G$5,0),C87-(0),F87+G87)))+MIN(E87-(0+MIN(E87-(0),MAX(0,F87+G87-MIN(IF(F87&gt;0,$G$5,0),C87-(0),F87+G87)))),MAX(0,J87+K87-MIN(IF(J87&gt;0,$G$6,0),C87-(0+MIN(IF(F87&gt;0,$G$5,0),C87-(0),F87+G87)),J87+K87)))),MAX(0,N87+O87-MIN(IF(N87&gt;0,$G$7,0),C87-(0+MIN(IF(F87&gt;0,$G$5,0),C87-(0),F87+G87)+MIN(IF(J87&gt;0,$G$6,0),C87-(0+MIN(IF(F87&gt;0,$G$5,0),C87-(0),F87+G87)),J87+K87)),N87+O87)))</f>
        <v>530</v>
      </c>
      <c r="Q87" s="11" t="n">
        <f aca="false">MAX(0,N87+O87-P87)</f>
        <v>14869.7245023759</v>
      </c>
    </row>
    <row r="88" customFormat="false" ht="15" hidden="false" customHeight="false" outlineLevel="0" collapsed="false">
      <c r="A88" s="4" t="n">
        <v>11</v>
      </c>
      <c r="B88" s="11" t="n">
        <f aca="false">$B$24</f>
        <v>5000</v>
      </c>
      <c r="C88" s="11" t="n">
        <f aca="false">MAX(0,B88+IF(A88=1,$B$10,0)-$B$6)</f>
        <v>0</v>
      </c>
      <c r="D88" s="11" t="n">
        <f aca="false">MAX(0,-(B88+IF(A88=1,$B$10,0)-$B$6))</f>
        <v>1900</v>
      </c>
      <c r="E88" s="11" t="n">
        <f aca="false">MAX(0,C88-(0+MIN(IF(F88&gt;0,$G$5,0),C88-(0),F88+G88)+MIN(IF(J88&gt;0,$G$6,0),C88-(0+MIN(IF(F88&gt;0,$G$5,0),C88-(0),F88+G88)),J88+K88)+MIN(IF(N88&gt;0,$G$7,0),C88-(0+MIN(IF(F88&gt;0,$G$5,0),C88-(0),F88+G88)+MIN(IF(J88&gt;0,$G$6,0),C88-(0+MIN(IF(F88&gt;0,$G$5,0),C88-(0),F88+G88)),J88+K88)),N88+O88)))</f>
        <v>0</v>
      </c>
      <c r="F88" s="11" t="n">
        <f aca="false">I87</f>
        <v>0</v>
      </c>
      <c r="G88" s="11" t="n">
        <f aca="false">IF(F88&gt;0,F88*$F$5/12,0)</f>
        <v>0</v>
      </c>
      <c r="H88" s="11" t="n">
        <f aca="false">MIN(IF(F88&gt;0,$G$5,0),C88-(0),F88+G88)+MIN(E88-(0),MAX(0,F88+G88-MIN(IF(F88&gt;0,$G$5,0),C88-(0),F88+G88)))</f>
        <v>0</v>
      </c>
      <c r="I88" s="11" t="n">
        <f aca="false">MAX(0,F88+G88-H88)+D88</f>
        <v>1900</v>
      </c>
      <c r="J88" s="11" t="n">
        <f aca="false">M87</f>
        <v>1782.33887499567</v>
      </c>
      <c r="K88" s="11" t="n">
        <f aca="false">IF(J88&gt;0,J88*$F$6/12,0)</f>
        <v>17.0807475520418</v>
      </c>
      <c r="L88" s="11" t="n">
        <f aca="false">MIN(IF(J88&gt;0,$G$6,0),C88-(0+MIN(IF(F88&gt;0,$G$5,0),C88-(0),F88+G88)),J88+K88)+MIN(E88-(0+MIN(E88-(0),MAX(0,F88+G88-MIN(IF(F88&gt;0,$G$5,0),C88-(0),F88+G88)))),MAX(0,J88+K88-MIN(IF(J88&gt;0,$G$6,0),C88-(0+MIN(IF(F88&gt;0,$G$5,0),C88-(0),F88+G88)),J88+K88)))</f>
        <v>0</v>
      </c>
      <c r="M88" s="11" t="n">
        <f aca="false">MAX(0,J88+K88-L88)</f>
        <v>1799.41962254771</v>
      </c>
      <c r="N88" s="11" t="n">
        <f aca="false">Q87</f>
        <v>14869.7245023759</v>
      </c>
      <c r="O88" s="11" t="n">
        <f aca="false">IF(N88&gt;0,N88*$F$7/12,0)</f>
        <v>97.8923529739747</v>
      </c>
      <c r="P88" s="11" t="n">
        <f aca="false">MIN(IF(N88&gt;0,$G$7,0),C88-(0+MIN(IF(F88&gt;0,$G$5,0),C88-(0),F88+G88)+MIN(IF(J88&gt;0,$G$6,0),C88-(0+MIN(IF(F88&gt;0,$G$5,0),C88-(0),F88+G88)),J88+K88)),N88+O88)+MIN(E88-(0+MIN(E88-(0),MAX(0,F88+G88-MIN(IF(F88&gt;0,$G$5,0),C88-(0),F88+G88)))+MIN(E88-(0+MIN(E88-(0),MAX(0,F88+G88-MIN(IF(F88&gt;0,$G$5,0),C88-(0),F88+G88)))),MAX(0,J88+K88-MIN(IF(J88&gt;0,$G$6,0),C88-(0+MIN(IF(F88&gt;0,$G$5,0),C88-(0),F88+G88)),J88+K88)))),MAX(0,N88+O88-MIN(IF(N88&gt;0,$G$7,0),C88-(0+MIN(IF(F88&gt;0,$G$5,0),C88-(0),F88+G88)+MIN(IF(J88&gt;0,$G$6,0),C88-(0+MIN(IF(F88&gt;0,$G$5,0),C88-(0),F88+G88)),J88+K88)),N88+O88)))</f>
        <v>0</v>
      </c>
      <c r="Q88" s="11" t="n">
        <f aca="false">MAX(0,N88+O88-P88)</f>
        <v>14967.6168553499</v>
      </c>
    </row>
    <row r="89" customFormat="false" ht="15" hidden="false" customHeight="false" outlineLevel="0" collapsed="false">
      <c r="A89" s="4" t="n">
        <v>12</v>
      </c>
      <c r="B89" s="11" t="n">
        <f aca="false">$B$25</f>
        <v>13000</v>
      </c>
      <c r="C89" s="11" t="n">
        <f aca="false">MAX(0,B89+IF(A89=1,$B$10,0)-$B$6)</f>
        <v>6100</v>
      </c>
      <c r="D89" s="11" t="n">
        <f aca="false">MAX(0,-(B89+IF(A89=1,$B$10,0)-$B$6))</f>
        <v>0</v>
      </c>
      <c r="E89" s="11" t="n">
        <f aca="false">MAX(0,C89-(0+MIN(IF(F89&gt;0,$G$5,0),C89-(0),F89+G89)+MIN(IF(J89&gt;0,$G$6,0),C89-(0+MIN(IF(F89&gt;0,$G$5,0),C89-(0),F89+G89)),J89+K89)+MIN(IF(N89&gt;0,$G$7,0),C89-(0+MIN(IF(F89&gt;0,$G$5,0),C89-(0),F89+G89)+MIN(IF(J89&gt;0,$G$6,0),C89-(0+MIN(IF(F89&gt;0,$G$5,0),C89-(0),F89+G89)),J89+K89)),N89+O89)))</f>
        <v>4840</v>
      </c>
      <c r="F89" s="11" t="n">
        <f aca="false">I88</f>
        <v>1900</v>
      </c>
      <c r="G89" s="11" t="n">
        <f aca="false">IF(F89&gt;0,F89*$F$5/12,0)</f>
        <v>36.4166666666667</v>
      </c>
      <c r="H89" s="11" t="n">
        <f aca="false">MIN(IF(F89&gt;0,$G$5,0),C89-(0),F89+G89)+MIN(E89-(0),MAX(0,F89+G89-MIN(IF(F89&gt;0,$G$5,0),C89-(0),F89+G89)))</f>
        <v>1936.41666666667</v>
      </c>
      <c r="I89" s="11" t="n">
        <f aca="false">MAX(0,F89+G89-H89)+D89</f>
        <v>0</v>
      </c>
      <c r="J89" s="11" t="n">
        <f aca="false">M88</f>
        <v>1799.41962254771</v>
      </c>
      <c r="K89" s="11" t="n">
        <f aca="false">IF(J89&gt;0,J89*$F$6/12,0)</f>
        <v>17.2444380494156</v>
      </c>
      <c r="L89" s="11" t="n">
        <f aca="false">MIN(IF(J89&gt;0,$G$6,0),C89-(0+MIN(IF(F89&gt;0,$G$5,0),C89-(0),F89+G89)),J89+K89)+MIN(E89-(0+MIN(E89-(0),MAX(0,F89+G89-MIN(IF(F89&gt;0,$G$5,0),C89-(0),F89+G89)))),MAX(0,J89+K89-MIN(IF(J89&gt;0,$G$6,0),C89-(0+MIN(IF(F89&gt;0,$G$5,0),C89-(0),F89+G89)),J89+K89)))</f>
        <v>1816.66406059713</v>
      </c>
      <c r="M89" s="11" t="n">
        <f aca="false">MAX(0,J89+K89-L89)</f>
        <v>0</v>
      </c>
      <c r="N89" s="11" t="n">
        <f aca="false">Q88</f>
        <v>14967.6168553499</v>
      </c>
      <c r="O89" s="11" t="n">
        <f aca="false">IF(N89&gt;0,N89*$F$7/12,0)</f>
        <v>98.5368109643867</v>
      </c>
      <c r="P89" s="11" t="n">
        <f aca="false">MIN(IF(N89&gt;0,$G$7,0),C89-(0+MIN(IF(F89&gt;0,$G$5,0),C89-(0),F89+G89)+MIN(IF(J89&gt;0,$G$6,0),C89-(0+MIN(IF(F89&gt;0,$G$5,0),C89-(0),F89+G89)),J89+K89)),N89+O89)+MIN(E89-(0+MIN(E89-(0),MAX(0,F89+G89-MIN(IF(F89&gt;0,$G$5,0),C89-(0),F89+G89)))+MIN(E89-(0+MIN(E89-(0),MAX(0,F89+G89-MIN(IF(F89&gt;0,$G$5,0),C89-(0),F89+G89)))),MAX(0,J89+K89-MIN(IF(J89&gt;0,$G$6,0),C89-(0+MIN(IF(F89&gt;0,$G$5,0),C89-(0),F89+G89)),J89+K89)))),MAX(0,N89+O89-MIN(IF(N89&gt;0,$G$7,0),C89-(0+MIN(IF(F89&gt;0,$G$5,0),C89-(0),F89+G89)+MIN(IF(J89&gt;0,$G$6,0),C89-(0+MIN(IF(F89&gt;0,$G$5,0),C89-(0),F89+G89)),J89+K89)),N89+O89)))</f>
        <v>2346.91927273621</v>
      </c>
      <c r="Q89" s="11" t="n">
        <f aca="false">MAX(0,N89+O89-P89)</f>
        <v>12719.2343935781</v>
      </c>
    </row>
    <row r="90" customFormat="false" ht="15" hidden="false" customHeight="false" outlineLevel="0" collapsed="false">
      <c r="A90" s="4" t="n">
        <v>13</v>
      </c>
      <c r="B90" s="11" t="n">
        <f aca="false">$B$26</f>
        <v>4500</v>
      </c>
      <c r="C90" s="11" t="n">
        <f aca="false">MAX(0,B90+IF(A90=1,$B$10,0)-$B$6)</f>
        <v>0</v>
      </c>
      <c r="D90" s="11" t="n">
        <f aca="false">MAX(0,-(B90+IF(A90=1,$B$10,0)-$B$6))</f>
        <v>2400</v>
      </c>
      <c r="E90" s="11" t="n">
        <f aca="false">MAX(0,C90-(0+MIN(IF(F90&gt;0,$G$5,0),C90-(0),F90+G90)+MIN(IF(J90&gt;0,$G$6,0),C90-(0+MIN(IF(F90&gt;0,$G$5,0),C90-(0),F90+G90)),J90+K90)+MIN(IF(N90&gt;0,$G$7,0),C90-(0+MIN(IF(F90&gt;0,$G$5,0),C90-(0),F90+G90)+MIN(IF(J90&gt;0,$G$6,0),C90-(0+MIN(IF(F90&gt;0,$G$5,0),C90-(0),F90+G90)),J90+K90)),N90+O90)))</f>
        <v>0</v>
      </c>
      <c r="F90" s="11" t="n">
        <f aca="false">I89</f>
        <v>0</v>
      </c>
      <c r="G90" s="11" t="n">
        <f aca="false">IF(F90&gt;0,F90*$F$5/12,0)</f>
        <v>0</v>
      </c>
      <c r="H90" s="11" t="n">
        <f aca="false">MIN(IF(F90&gt;0,$G$5,0),C90-(0),F90+G90)+MIN(E90-(0),MAX(0,F90+G90-MIN(IF(F90&gt;0,$G$5,0),C90-(0),F90+G90)))</f>
        <v>0</v>
      </c>
      <c r="I90" s="11" t="n">
        <f aca="false">MAX(0,F90+G90-H90)+D90</f>
        <v>2400</v>
      </c>
      <c r="J90" s="11" t="n">
        <f aca="false">M89</f>
        <v>0</v>
      </c>
      <c r="K90" s="11" t="n">
        <f aca="false">IF(J90&gt;0,J90*$F$6/12,0)</f>
        <v>0</v>
      </c>
      <c r="L90" s="11" t="n">
        <f aca="false">MIN(IF(J90&gt;0,$G$6,0),C90-(0+MIN(IF(F90&gt;0,$G$5,0),C90-(0),F90+G90)),J90+K90)+MIN(E90-(0+MIN(E90-(0),MAX(0,F90+G90-MIN(IF(F90&gt;0,$G$5,0),C90-(0),F90+G90)))),MAX(0,J90+K90-MIN(IF(J90&gt;0,$G$6,0),C90-(0+MIN(IF(F90&gt;0,$G$5,0),C90-(0),F90+G90)),J90+K90)))</f>
        <v>0</v>
      </c>
      <c r="M90" s="11" t="n">
        <f aca="false">MAX(0,J90+K90-L90)</f>
        <v>0</v>
      </c>
      <c r="N90" s="11" t="n">
        <f aca="false">Q89</f>
        <v>12719.2343935781</v>
      </c>
      <c r="O90" s="11" t="n">
        <f aca="false">IF(N90&gt;0,N90*$F$7/12,0)</f>
        <v>83.7349597577222</v>
      </c>
      <c r="P90" s="11" t="n">
        <f aca="false">MIN(IF(N90&gt;0,$G$7,0),C90-(0+MIN(IF(F90&gt;0,$G$5,0),C90-(0),F90+G90)+MIN(IF(J90&gt;0,$G$6,0),C90-(0+MIN(IF(F90&gt;0,$G$5,0),C90-(0),F90+G90)),J90+K90)),N90+O90)+MIN(E90-(0+MIN(E90-(0),MAX(0,F90+G90-MIN(IF(F90&gt;0,$G$5,0),C90-(0),F90+G90)))+MIN(E90-(0+MIN(E90-(0),MAX(0,F90+G90-MIN(IF(F90&gt;0,$G$5,0),C90-(0),F90+G90)))),MAX(0,J90+K90-MIN(IF(J90&gt;0,$G$6,0),C90-(0+MIN(IF(F90&gt;0,$G$5,0),C90-(0),F90+G90)),J90+K90)))),MAX(0,N90+O90-MIN(IF(N90&gt;0,$G$7,0),C90-(0+MIN(IF(F90&gt;0,$G$5,0),C90-(0),F90+G90)+MIN(IF(J90&gt;0,$G$6,0),C90-(0+MIN(IF(F90&gt;0,$G$5,0),C90-(0),F90+G90)),J90+K90)),N90+O90)))</f>
        <v>0</v>
      </c>
      <c r="Q90" s="11" t="n">
        <f aca="false">MAX(0,N90+O90-P90)</f>
        <v>12802.9693533358</v>
      </c>
    </row>
    <row r="91" customFormat="false" ht="15" hidden="false" customHeight="false" outlineLevel="0" collapsed="false">
      <c r="A91" s="4" t="n">
        <v>14</v>
      </c>
      <c r="B91" s="11" t="n">
        <f aca="false">$B$27</f>
        <v>14000</v>
      </c>
      <c r="C91" s="11" t="n">
        <f aca="false">MAX(0,B91+IF(A91=1,$B$10,0)-$B$6)</f>
        <v>7100</v>
      </c>
      <c r="D91" s="11" t="n">
        <f aca="false">MAX(0,-(B91+IF(A91=1,$B$10,0)-$B$6))</f>
        <v>0</v>
      </c>
      <c r="E91" s="11" t="n">
        <f aca="false">MAX(0,C91-(0+MIN(IF(F91&gt;0,$G$5,0),C91-(0),F91+G91)+MIN(IF(J91&gt;0,$G$6,0),C91-(0+MIN(IF(F91&gt;0,$G$5,0),C91-(0),F91+G91)),J91+K91)+MIN(IF(N91&gt;0,$G$7,0),C91-(0+MIN(IF(F91&gt;0,$G$5,0),C91-(0),F91+G91)+MIN(IF(J91&gt;0,$G$6,0),C91-(0+MIN(IF(F91&gt;0,$G$5,0),C91-(0),F91+G91)),J91+K91)),N91+O91)))</f>
        <v>6300</v>
      </c>
      <c r="F91" s="11" t="n">
        <f aca="false">I90</f>
        <v>2400</v>
      </c>
      <c r="G91" s="11" t="n">
        <f aca="false">IF(F91&gt;0,F91*$F$5/12,0)</f>
        <v>46</v>
      </c>
      <c r="H91" s="11" t="n">
        <f aca="false">MIN(IF(F91&gt;0,$G$5,0),C91-(0),F91+G91)+MIN(E91-(0),MAX(0,F91+G91-MIN(IF(F91&gt;0,$G$5,0),C91-(0),F91+G91)))</f>
        <v>2446</v>
      </c>
      <c r="I91" s="11" t="n">
        <f aca="false">MAX(0,F91+G91-H91)+D91</f>
        <v>0</v>
      </c>
      <c r="J91" s="11" t="n">
        <f aca="false">M90</f>
        <v>0</v>
      </c>
      <c r="K91" s="11" t="n">
        <f aca="false">IF(J91&gt;0,J91*$F$6/12,0)</f>
        <v>0</v>
      </c>
      <c r="L91" s="11" t="n">
        <f aca="false">MIN(IF(J91&gt;0,$G$6,0),C91-(0+MIN(IF(F91&gt;0,$G$5,0),C91-(0),F91+G91)),J91+K91)+MIN(E91-(0+MIN(E91-(0),MAX(0,F91+G91-MIN(IF(F91&gt;0,$G$5,0),C91-(0),F91+G91)))),MAX(0,J91+K91-MIN(IF(J91&gt;0,$G$6,0),C91-(0+MIN(IF(F91&gt;0,$G$5,0),C91-(0),F91+G91)),J91+K91)))</f>
        <v>0</v>
      </c>
      <c r="M91" s="11" t="n">
        <f aca="false">MAX(0,J91+K91-L91)</f>
        <v>0</v>
      </c>
      <c r="N91" s="11" t="n">
        <f aca="false">Q90</f>
        <v>12802.9693533358</v>
      </c>
      <c r="O91" s="11" t="n">
        <f aca="false">IF(N91&gt;0,N91*$F$7/12,0)</f>
        <v>84.2862149094605</v>
      </c>
      <c r="P91" s="11" t="n">
        <f aca="false">MIN(IF(N91&gt;0,$G$7,0),C91-(0+MIN(IF(F91&gt;0,$G$5,0),C91-(0),F91+G91)+MIN(IF(J91&gt;0,$G$6,0),C91-(0+MIN(IF(F91&gt;0,$G$5,0),C91-(0),F91+G91)),J91+K91)),N91+O91)+MIN(E91-(0+MIN(E91-(0),MAX(0,F91+G91-MIN(IF(F91&gt;0,$G$5,0),C91-(0),F91+G91)))+MIN(E91-(0+MIN(E91-(0),MAX(0,F91+G91-MIN(IF(F91&gt;0,$G$5,0),C91-(0),F91+G91)))),MAX(0,J91+K91-MIN(IF(J91&gt;0,$G$6,0),C91-(0+MIN(IF(F91&gt;0,$G$5,0),C91-(0),F91+G91)),J91+K91)))),MAX(0,N91+O91-MIN(IF(N91&gt;0,$G$7,0),C91-(0+MIN(IF(F91&gt;0,$G$5,0),C91-(0),F91+G91)+MIN(IF(J91&gt;0,$G$6,0),C91-(0+MIN(IF(F91&gt;0,$G$5,0),C91-(0),F91+G91)),J91+K91)),N91+O91)))</f>
        <v>4654</v>
      </c>
      <c r="Q91" s="11" t="n">
        <f aca="false">MAX(0,N91+O91-P91)</f>
        <v>8233.25556824524</v>
      </c>
    </row>
    <row r="92" customFormat="false" ht="15" hidden="false" customHeight="false" outlineLevel="0" collapsed="false">
      <c r="A92" s="4" t="n">
        <v>15</v>
      </c>
      <c r="B92" s="11" t="n">
        <f aca="false">$B$28</f>
        <v>6000</v>
      </c>
      <c r="C92" s="11" t="n">
        <f aca="false">MAX(0,B92+IF(A92=1,$B$10,0)-$B$6)</f>
        <v>0</v>
      </c>
      <c r="D92" s="11" t="n">
        <f aca="false">MAX(0,-(B92+IF(A92=1,$B$10,0)-$B$6))</f>
        <v>900</v>
      </c>
      <c r="E92" s="11" t="n">
        <f aca="false">MAX(0,C92-(0+MIN(IF(F92&gt;0,$G$5,0),C92-(0),F92+G92)+MIN(IF(J92&gt;0,$G$6,0),C92-(0+MIN(IF(F92&gt;0,$G$5,0),C92-(0),F92+G92)),J92+K92)+MIN(IF(N92&gt;0,$G$7,0),C92-(0+MIN(IF(F92&gt;0,$G$5,0),C92-(0),F92+G92)+MIN(IF(J92&gt;0,$G$6,0),C92-(0+MIN(IF(F92&gt;0,$G$5,0),C92-(0),F92+G92)),J92+K92)),N92+O92)))</f>
        <v>0</v>
      </c>
      <c r="F92" s="11" t="n">
        <f aca="false">I91</f>
        <v>0</v>
      </c>
      <c r="G92" s="11" t="n">
        <f aca="false">IF(F92&gt;0,F92*$F$5/12,0)</f>
        <v>0</v>
      </c>
      <c r="H92" s="11" t="n">
        <f aca="false">MIN(IF(F92&gt;0,$G$5,0),C92-(0),F92+G92)+MIN(E92-(0),MAX(0,F92+G92-MIN(IF(F92&gt;0,$G$5,0),C92-(0),F92+G92)))</f>
        <v>0</v>
      </c>
      <c r="I92" s="11" t="n">
        <f aca="false">MAX(0,F92+G92-H92)+D92</f>
        <v>900</v>
      </c>
      <c r="J92" s="11" t="n">
        <f aca="false">M91</f>
        <v>0</v>
      </c>
      <c r="K92" s="11" t="n">
        <f aca="false">IF(J92&gt;0,J92*$F$6/12,0)</f>
        <v>0</v>
      </c>
      <c r="L92" s="11" t="n">
        <f aca="false">MIN(IF(J92&gt;0,$G$6,0),C92-(0+MIN(IF(F92&gt;0,$G$5,0),C92-(0),F92+G92)),J92+K92)+MIN(E92-(0+MIN(E92-(0),MAX(0,F92+G92-MIN(IF(F92&gt;0,$G$5,0),C92-(0),F92+G92)))),MAX(0,J92+K92-MIN(IF(J92&gt;0,$G$6,0),C92-(0+MIN(IF(F92&gt;0,$G$5,0),C92-(0),F92+G92)),J92+K92)))</f>
        <v>0</v>
      </c>
      <c r="M92" s="11" t="n">
        <f aca="false">MAX(0,J92+K92-L92)</f>
        <v>0</v>
      </c>
      <c r="N92" s="11" t="n">
        <f aca="false">Q91</f>
        <v>8233.25556824524</v>
      </c>
      <c r="O92" s="11" t="n">
        <f aca="false">IF(N92&gt;0,N92*$F$7/12,0)</f>
        <v>54.2022658242812</v>
      </c>
      <c r="P92" s="11" t="n">
        <f aca="false">MIN(IF(N92&gt;0,$G$7,0),C92-(0+MIN(IF(F92&gt;0,$G$5,0),C92-(0),F92+G92)+MIN(IF(J92&gt;0,$G$6,0),C92-(0+MIN(IF(F92&gt;0,$G$5,0),C92-(0),F92+G92)),J92+K92)),N92+O92)+MIN(E92-(0+MIN(E92-(0),MAX(0,F92+G92-MIN(IF(F92&gt;0,$G$5,0),C92-(0),F92+G92)))+MIN(E92-(0+MIN(E92-(0),MAX(0,F92+G92-MIN(IF(F92&gt;0,$G$5,0),C92-(0),F92+G92)))),MAX(0,J92+K92-MIN(IF(J92&gt;0,$G$6,0),C92-(0+MIN(IF(F92&gt;0,$G$5,0),C92-(0),F92+G92)),J92+K92)))),MAX(0,N92+O92-MIN(IF(N92&gt;0,$G$7,0),C92-(0+MIN(IF(F92&gt;0,$G$5,0),C92-(0),F92+G92)+MIN(IF(J92&gt;0,$G$6,0),C92-(0+MIN(IF(F92&gt;0,$G$5,0),C92-(0),F92+G92)),J92+K92)),N92+O92)))</f>
        <v>0</v>
      </c>
      <c r="Q92" s="11" t="n">
        <f aca="false">MAX(0,N92+O92-P92)</f>
        <v>8287.45783406952</v>
      </c>
    </row>
    <row r="93" customFormat="false" ht="15" hidden="false" customHeight="false" outlineLevel="0" collapsed="false">
      <c r="A93" s="4" t="n">
        <v>16</v>
      </c>
      <c r="B93" s="11" t="n">
        <f aca="false">$B$29</f>
        <v>12000</v>
      </c>
      <c r="C93" s="11" t="n">
        <f aca="false">MAX(0,B93+IF(A93=1,$B$10,0)-$B$6)</f>
        <v>5100</v>
      </c>
      <c r="D93" s="11" t="n">
        <f aca="false">MAX(0,-(B93+IF(A93=1,$B$10,0)-$B$6))</f>
        <v>0</v>
      </c>
      <c r="E93" s="11" t="n">
        <f aca="false">MAX(0,C93-(0+MIN(IF(F93&gt;0,$G$5,0),C93-(0),F93+G93)+MIN(IF(J93&gt;0,$G$6,0),C93-(0+MIN(IF(F93&gt;0,$G$5,0),C93-(0),F93+G93)),J93+K93)+MIN(IF(N93&gt;0,$G$7,0),C93-(0+MIN(IF(F93&gt;0,$G$5,0),C93-(0),F93+G93)+MIN(IF(J93&gt;0,$G$6,0),C93-(0+MIN(IF(F93&gt;0,$G$5,0),C93-(0),F93+G93)),J93+K93)),N93+O93)))</f>
        <v>4300</v>
      </c>
      <c r="F93" s="11" t="n">
        <f aca="false">I92</f>
        <v>900</v>
      </c>
      <c r="G93" s="11" t="n">
        <f aca="false">IF(F93&gt;0,F93*$F$5/12,0)</f>
        <v>17.25</v>
      </c>
      <c r="H93" s="11" t="n">
        <f aca="false">MIN(IF(F93&gt;0,$G$5,0),C93-(0),F93+G93)+MIN(E93-(0),MAX(0,F93+G93-MIN(IF(F93&gt;0,$G$5,0),C93-(0),F93+G93)))</f>
        <v>917.25</v>
      </c>
      <c r="I93" s="11" t="n">
        <f aca="false">MAX(0,F93+G93-H93)+D93</f>
        <v>0</v>
      </c>
      <c r="J93" s="11" t="n">
        <f aca="false">M92</f>
        <v>0</v>
      </c>
      <c r="K93" s="11" t="n">
        <f aca="false">IF(J93&gt;0,J93*$F$6/12,0)</f>
        <v>0</v>
      </c>
      <c r="L93" s="11" t="n">
        <f aca="false">MIN(IF(J93&gt;0,$G$6,0),C93-(0+MIN(IF(F93&gt;0,$G$5,0),C93-(0),F93+G93)),J93+K93)+MIN(E93-(0+MIN(E93-(0),MAX(0,F93+G93-MIN(IF(F93&gt;0,$G$5,0),C93-(0),F93+G93)))),MAX(0,J93+K93-MIN(IF(J93&gt;0,$G$6,0),C93-(0+MIN(IF(F93&gt;0,$G$5,0),C93-(0),F93+G93)),J93+K93)))</f>
        <v>0</v>
      </c>
      <c r="M93" s="11" t="n">
        <f aca="false">MAX(0,J93+K93-L93)</f>
        <v>0</v>
      </c>
      <c r="N93" s="11" t="n">
        <f aca="false">Q92</f>
        <v>8287.45783406952</v>
      </c>
      <c r="O93" s="11" t="n">
        <f aca="false">IF(N93&gt;0,N93*$F$7/12,0)</f>
        <v>54.5590974076243</v>
      </c>
      <c r="P93" s="11" t="n">
        <f aca="false">MIN(IF(N93&gt;0,$G$7,0),C93-(0+MIN(IF(F93&gt;0,$G$5,0),C93-(0),F93+G93)+MIN(IF(J93&gt;0,$G$6,0),C93-(0+MIN(IF(F93&gt;0,$G$5,0),C93-(0),F93+G93)),J93+K93)),N93+O93)+MIN(E93-(0+MIN(E93-(0),MAX(0,F93+G93-MIN(IF(F93&gt;0,$G$5,0),C93-(0),F93+G93)))+MIN(E93-(0+MIN(E93-(0),MAX(0,F93+G93-MIN(IF(F93&gt;0,$G$5,0),C93-(0),F93+G93)))),MAX(0,J93+K93-MIN(IF(J93&gt;0,$G$6,0),C93-(0+MIN(IF(F93&gt;0,$G$5,0),C93-(0),F93+G93)),J93+K93)))),MAX(0,N93+O93-MIN(IF(N93&gt;0,$G$7,0),C93-(0+MIN(IF(F93&gt;0,$G$5,0),C93-(0),F93+G93)+MIN(IF(J93&gt;0,$G$6,0),C93-(0+MIN(IF(F93&gt;0,$G$5,0),C93-(0),F93+G93)),J93+K93)),N93+O93)))</f>
        <v>4182.75</v>
      </c>
      <c r="Q93" s="11" t="n">
        <f aca="false">MAX(0,N93+O93-P93)</f>
        <v>4159.26693147714</v>
      </c>
    </row>
    <row r="94" customFormat="false" ht="15" hidden="false" customHeight="false" outlineLevel="0" collapsed="false">
      <c r="A94" s="4" t="n">
        <v>17</v>
      </c>
      <c r="B94" s="11" t="n">
        <f aca="false">$B$30</f>
        <v>5000</v>
      </c>
      <c r="C94" s="11" t="n">
        <f aca="false">MAX(0,B94+IF(A94=1,$B$10,0)-$B$6)</f>
        <v>0</v>
      </c>
      <c r="D94" s="11" t="n">
        <f aca="false">MAX(0,-(B94+IF(A94=1,$B$10,0)-$B$6))</f>
        <v>1900</v>
      </c>
      <c r="E94" s="11" t="n">
        <f aca="false">MAX(0,C94-(0+MIN(IF(F94&gt;0,$G$5,0),C94-(0),F94+G94)+MIN(IF(J94&gt;0,$G$6,0),C94-(0+MIN(IF(F94&gt;0,$G$5,0),C94-(0),F94+G94)),J94+K94)+MIN(IF(N94&gt;0,$G$7,0),C94-(0+MIN(IF(F94&gt;0,$G$5,0),C94-(0),F94+G94)+MIN(IF(J94&gt;0,$G$6,0),C94-(0+MIN(IF(F94&gt;0,$G$5,0),C94-(0),F94+G94)),J94+K94)),N94+O94)))</f>
        <v>0</v>
      </c>
      <c r="F94" s="11" t="n">
        <f aca="false">I93</f>
        <v>0</v>
      </c>
      <c r="G94" s="11" t="n">
        <f aca="false">IF(F94&gt;0,F94*$F$5/12,0)</f>
        <v>0</v>
      </c>
      <c r="H94" s="11" t="n">
        <f aca="false">MIN(IF(F94&gt;0,$G$5,0),C94-(0),F94+G94)+MIN(E94-(0),MAX(0,F94+G94-MIN(IF(F94&gt;0,$G$5,0),C94-(0),F94+G94)))</f>
        <v>0</v>
      </c>
      <c r="I94" s="11" t="n">
        <f aca="false">MAX(0,F94+G94-H94)+D94</f>
        <v>1900</v>
      </c>
      <c r="J94" s="11" t="n">
        <f aca="false">M93</f>
        <v>0</v>
      </c>
      <c r="K94" s="11" t="n">
        <f aca="false">IF(J94&gt;0,J94*$F$6/12,0)</f>
        <v>0</v>
      </c>
      <c r="L94" s="11" t="n">
        <f aca="false">MIN(IF(J94&gt;0,$G$6,0),C94-(0+MIN(IF(F94&gt;0,$G$5,0),C94-(0),F94+G94)),J94+K94)+MIN(E94-(0+MIN(E94-(0),MAX(0,F94+G94-MIN(IF(F94&gt;0,$G$5,0),C94-(0),F94+G94)))),MAX(0,J94+K94-MIN(IF(J94&gt;0,$G$6,0),C94-(0+MIN(IF(F94&gt;0,$G$5,0),C94-(0),F94+G94)),J94+K94)))</f>
        <v>0</v>
      </c>
      <c r="M94" s="11" t="n">
        <f aca="false">MAX(0,J94+K94-L94)</f>
        <v>0</v>
      </c>
      <c r="N94" s="11" t="n">
        <f aca="false">Q93</f>
        <v>4159.26693147714</v>
      </c>
      <c r="O94" s="11" t="n">
        <f aca="false">IF(N94&gt;0,N94*$F$7/12,0)</f>
        <v>27.3818406322245</v>
      </c>
      <c r="P94" s="11" t="n">
        <f aca="false">MIN(IF(N94&gt;0,$G$7,0),C94-(0+MIN(IF(F94&gt;0,$G$5,0),C94-(0),F94+G94)+MIN(IF(J94&gt;0,$G$6,0),C94-(0+MIN(IF(F94&gt;0,$G$5,0),C94-(0),F94+G94)),J94+K94)),N94+O94)+MIN(E94-(0+MIN(E94-(0),MAX(0,F94+G94-MIN(IF(F94&gt;0,$G$5,0),C94-(0),F94+G94)))+MIN(E94-(0+MIN(E94-(0),MAX(0,F94+G94-MIN(IF(F94&gt;0,$G$5,0),C94-(0),F94+G94)))),MAX(0,J94+K94-MIN(IF(J94&gt;0,$G$6,0),C94-(0+MIN(IF(F94&gt;0,$G$5,0),C94-(0),F94+G94)),J94+K94)))),MAX(0,N94+O94-MIN(IF(N94&gt;0,$G$7,0),C94-(0+MIN(IF(F94&gt;0,$G$5,0),C94-(0),F94+G94)+MIN(IF(J94&gt;0,$G$6,0),C94-(0+MIN(IF(F94&gt;0,$G$5,0),C94-(0),F94+G94)),J94+K94)),N94+O94)))</f>
        <v>0</v>
      </c>
      <c r="Q94" s="11" t="n">
        <f aca="false">MAX(0,N94+O94-P94)</f>
        <v>4186.64877210937</v>
      </c>
    </row>
    <row r="95" customFormat="false" ht="15" hidden="false" customHeight="false" outlineLevel="0" collapsed="false">
      <c r="A95" s="4" t="n">
        <v>18</v>
      </c>
      <c r="B95" s="11" t="n">
        <f aca="false">$B$31</f>
        <v>13000</v>
      </c>
      <c r="C95" s="11" t="n">
        <f aca="false">MAX(0,B95+IF(A95=1,$B$10,0)-$B$6)</f>
        <v>6100</v>
      </c>
      <c r="D95" s="11" t="n">
        <f aca="false">MAX(0,-(B95+IF(A95=1,$B$10,0)-$B$6))</f>
        <v>0</v>
      </c>
      <c r="E95" s="11" t="n">
        <f aca="false">MAX(0,C95-(0+MIN(IF(F95&gt;0,$G$5,0),C95-(0),F95+G95)+MIN(IF(J95&gt;0,$G$6,0),C95-(0+MIN(IF(F95&gt;0,$G$5,0),C95-(0),F95+G95)),J95+K95)+MIN(IF(N95&gt;0,$G$7,0),C95-(0+MIN(IF(F95&gt;0,$G$5,0),C95-(0),F95+G95)+MIN(IF(J95&gt;0,$G$6,0),C95-(0+MIN(IF(F95&gt;0,$G$5,0),C95-(0),F95+G95)),J95+K95)),N95+O95)))</f>
        <v>5300</v>
      </c>
      <c r="F95" s="11" t="n">
        <f aca="false">I94</f>
        <v>1900</v>
      </c>
      <c r="G95" s="11" t="n">
        <f aca="false">IF(F95&gt;0,F95*$F$5/12,0)</f>
        <v>36.4166666666667</v>
      </c>
      <c r="H95" s="11" t="n">
        <f aca="false">MIN(IF(F95&gt;0,$G$5,0),C95-(0),F95+G95)+MIN(E95-(0),MAX(0,F95+G95-MIN(IF(F95&gt;0,$G$5,0),C95-(0),F95+G95)))</f>
        <v>1936.41666666667</v>
      </c>
      <c r="I95" s="11" t="n">
        <f aca="false">MAX(0,F95+G95-H95)+D95</f>
        <v>0</v>
      </c>
      <c r="J95" s="11" t="n">
        <f aca="false">M94</f>
        <v>0</v>
      </c>
      <c r="K95" s="11" t="n">
        <f aca="false">IF(J95&gt;0,J95*$F$6/12,0)</f>
        <v>0</v>
      </c>
      <c r="L95" s="11" t="n">
        <f aca="false">MIN(IF(J95&gt;0,$G$6,0),C95-(0+MIN(IF(F95&gt;0,$G$5,0),C95-(0),F95+G95)),J95+K95)+MIN(E95-(0+MIN(E95-(0),MAX(0,F95+G95-MIN(IF(F95&gt;0,$G$5,0),C95-(0),F95+G95)))),MAX(0,J95+K95-MIN(IF(J95&gt;0,$G$6,0),C95-(0+MIN(IF(F95&gt;0,$G$5,0),C95-(0),F95+G95)),J95+K95)))</f>
        <v>0</v>
      </c>
      <c r="M95" s="11" t="n">
        <f aca="false">MAX(0,J95+K95-L95)</f>
        <v>0</v>
      </c>
      <c r="N95" s="11" t="n">
        <f aca="false">Q94</f>
        <v>4186.64877210937</v>
      </c>
      <c r="O95" s="11" t="n">
        <f aca="false">IF(N95&gt;0,N95*$F$7/12,0)</f>
        <v>27.5621044163867</v>
      </c>
      <c r="P95" s="11" t="n">
        <f aca="false">MIN(IF(N95&gt;0,$G$7,0),C95-(0+MIN(IF(F95&gt;0,$G$5,0),C95-(0),F95+G95)+MIN(IF(J95&gt;0,$G$6,0),C95-(0+MIN(IF(F95&gt;0,$G$5,0),C95-(0),F95+G95)),J95+K95)),N95+O95)+MIN(E95-(0+MIN(E95-(0),MAX(0,F95+G95-MIN(IF(F95&gt;0,$G$5,0),C95-(0),F95+G95)))+MIN(E95-(0+MIN(E95-(0),MAX(0,F95+G95-MIN(IF(F95&gt;0,$G$5,0),C95-(0),F95+G95)))),MAX(0,J95+K95-MIN(IF(J95&gt;0,$G$6,0),C95-(0+MIN(IF(F95&gt;0,$G$5,0),C95-(0),F95+G95)),J95+K95)))),MAX(0,N95+O95-MIN(IF(N95&gt;0,$G$7,0),C95-(0+MIN(IF(F95&gt;0,$G$5,0),C95-(0),F95+G95)+MIN(IF(J95&gt;0,$G$6,0),C95-(0+MIN(IF(F95&gt;0,$G$5,0),C95-(0),F95+G95)),J95+K95)),N95+O95)))</f>
        <v>4163.58333333333</v>
      </c>
      <c r="Q95" s="11" t="n">
        <f aca="false">MAX(0,N95+O95-P95)</f>
        <v>50.6275431924205</v>
      </c>
    </row>
    <row r="96" customFormat="false" ht="15" hidden="false" customHeight="false" outlineLevel="0" collapsed="false">
      <c r="A96" s="4" t="n">
        <v>19</v>
      </c>
      <c r="B96" s="11" t="n">
        <f aca="false">$B$32</f>
        <v>4500</v>
      </c>
      <c r="C96" s="11" t="n">
        <f aca="false">MAX(0,B96+IF(A96=1,$B$10,0)-$B$6)</f>
        <v>0</v>
      </c>
      <c r="D96" s="11" t="n">
        <f aca="false">MAX(0,-(B96+IF(A96=1,$B$10,0)-$B$6))</f>
        <v>2400</v>
      </c>
      <c r="E96" s="11" t="n">
        <f aca="false">MAX(0,C96-(0+MIN(IF(F96&gt;0,$G$5,0),C96-(0),F96+G96)+MIN(IF(J96&gt;0,$G$6,0),C96-(0+MIN(IF(F96&gt;0,$G$5,0),C96-(0),F96+G96)),J96+K96)+MIN(IF(N96&gt;0,$G$7,0),C96-(0+MIN(IF(F96&gt;0,$G$5,0),C96-(0),F96+G96)+MIN(IF(J96&gt;0,$G$6,0),C96-(0+MIN(IF(F96&gt;0,$G$5,0),C96-(0),F96+G96)),J96+K96)),N96+O96)))</f>
        <v>0</v>
      </c>
      <c r="F96" s="11" t="n">
        <f aca="false">I95</f>
        <v>0</v>
      </c>
      <c r="G96" s="11" t="n">
        <f aca="false">IF(F96&gt;0,F96*$F$5/12,0)</f>
        <v>0</v>
      </c>
      <c r="H96" s="11" t="n">
        <f aca="false">MIN(IF(F96&gt;0,$G$5,0),C96-(0),F96+G96)+MIN(E96-(0),MAX(0,F96+G96-MIN(IF(F96&gt;0,$G$5,0),C96-(0),F96+G96)))</f>
        <v>0</v>
      </c>
      <c r="I96" s="11" t="n">
        <f aca="false">MAX(0,F96+G96-H96)+D96</f>
        <v>2400</v>
      </c>
      <c r="J96" s="11" t="n">
        <f aca="false">M95</f>
        <v>0</v>
      </c>
      <c r="K96" s="11" t="n">
        <f aca="false">IF(J96&gt;0,J96*$F$6/12,0)</f>
        <v>0</v>
      </c>
      <c r="L96" s="11" t="n">
        <f aca="false">MIN(IF(J96&gt;0,$G$6,0),C96-(0+MIN(IF(F96&gt;0,$G$5,0),C96-(0),F96+G96)),J96+K96)+MIN(E96-(0+MIN(E96-(0),MAX(0,F96+G96-MIN(IF(F96&gt;0,$G$5,0),C96-(0),F96+G96)))),MAX(0,J96+K96-MIN(IF(J96&gt;0,$G$6,0),C96-(0+MIN(IF(F96&gt;0,$G$5,0),C96-(0),F96+G96)),J96+K96)))</f>
        <v>0</v>
      </c>
      <c r="M96" s="11" t="n">
        <f aca="false">MAX(0,J96+K96-L96)</f>
        <v>0</v>
      </c>
      <c r="N96" s="11" t="n">
        <f aca="false">Q95</f>
        <v>50.6275431924205</v>
      </c>
      <c r="O96" s="11" t="n">
        <f aca="false">IF(N96&gt;0,N96*$F$7/12,0)</f>
        <v>0.333297992683435</v>
      </c>
      <c r="P96" s="11" t="n">
        <f aca="false">MIN(IF(N96&gt;0,$G$7,0),C96-(0+MIN(IF(F96&gt;0,$G$5,0),C96-(0),F96+G96)+MIN(IF(J96&gt;0,$G$6,0),C96-(0+MIN(IF(F96&gt;0,$G$5,0),C96-(0),F96+G96)),J96+K96)),N96+O96)+MIN(E96-(0+MIN(E96-(0),MAX(0,F96+G96-MIN(IF(F96&gt;0,$G$5,0),C96-(0),F96+G96)))+MIN(E96-(0+MIN(E96-(0),MAX(0,F96+G96-MIN(IF(F96&gt;0,$G$5,0),C96-(0),F96+G96)))),MAX(0,J96+K96-MIN(IF(J96&gt;0,$G$6,0),C96-(0+MIN(IF(F96&gt;0,$G$5,0),C96-(0),F96+G96)),J96+K96)))),MAX(0,N96+O96-MIN(IF(N96&gt;0,$G$7,0),C96-(0+MIN(IF(F96&gt;0,$G$5,0),C96-(0),F96+G96)+MIN(IF(J96&gt;0,$G$6,0),C96-(0+MIN(IF(F96&gt;0,$G$5,0),C96-(0),F96+G96)),J96+K96)),N96+O96)))</f>
        <v>0</v>
      </c>
      <c r="Q96" s="11" t="n">
        <f aca="false">MAX(0,N96+O96-P96)</f>
        <v>50.9608411851039</v>
      </c>
    </row>
    <row r="97" customFormat="false" ht="15" hidden="false" customHeight="false" outlineLevel="0" collapsed="false">
      <c r="A97" s="4" t="n">
        <v>20</v>
      </c>
      <c r="B97" s="11" t="n">
        <f aca="false">$B$33</f>
        <v>14000</v>
      </c>
      <c r="C97" s="11" t="n">
        <f aca="false">MAX(0,B97+IF(A97=1,$B$10,0)-$B$6)</f>
        <v>7100</v>
      </c>
      <c r="D97" s="11" t="n">
        <f aca="false">MAX(0,-(B97+IF(A97=1,$B$10,0)-$B$6))</f>
        <v>0</v>
      </c>
      <c r="E97" s="11" t="n">
        <f aca="false">MAX(0,C97-(0+MIN(IF(F97&gt;0,$G$5,0),C97-(0),F97+G97)+MIN(IF(J97&gt;0,$G$6,0),C97-(0+MIN(IF(F97&gt;0,$G$5,0),C97-(0),F97+G97)),J97+K97)+MIN(IF(N97&gt;0,$G$7,0),C97-(0+MIN(IF(F97&gt;0,$G$5,0),C97-(0),F97+G97)+MIN(IF(J97&gt;0,$G$6,0),C97-(0+MIN(IF(F97&gt;0,$G$5,0),C97-(0),F97+G97)),J97+K97)),N97+O97)))</f>
        <v>6778.70366661043</v>
      </c>
      <c r="F97" s="11" t="n">
        <f aca="false">I96</f>
        <v>2400</v>
      </c>
      <c r="G97" s="11" t="n">
        <f aca="false">IF(F97&gt;0,F97*$F$5/12,0)</f>
        <v>46</v>
      </c>
      <c r="H97" s="11" t="n">
        <f aca="false">MIN(IF(F97&gt;0,$G$5,0),C97-(0),F97+G97)+MIN(E97-(0),MAX(0,F97+G97-MIN(IF(F97&gt;0,$G$5,0),C97-(0),F97+G97)))</f>
        <v>2446</v>
      </c>
      <c r="I97" s="11" t="n">
        <f aca="false">MAX(0,F97+G97-H97)+D97</f>
        <v>0</v>
      </c>
      <c r="J97" s="11" t="n">
        <f aca="false">M96</f>
        <v>0</v>
      </c>
      <c r="K97" s="11" t="n">
        <f aca="false">IF(J97&gt;0,J97*$F$6/12,0)</f>
        <v>0</v>
      </c>
      <c r="L97" s="11" t="n">
        <f aca="false">MIN(IF(J97&gt;0,$G$6,0),C97-(0+MIN(IF(F97&gt;0,$G$5,0),C97-(0),F97+G97)),J97+K97)+MIN(E97-(0+MIN(E97-(0),MAX(0,F97+G97-MIN(IF(F97&gt;0,$G$5,0),C97-(0),F97+G97)))),MAX(0,J97+K97-MIN(IF(J97&gt;0,$G$6,0),C97-(0+MIN(IF(F97&gt;0,$G$5,0),C97-(0),F97+G97)),J97+K97)))</f>
        <v>0</v>
      </c>
      <c r="M97" s="11" t="n">
        <f aca="false">MAX(0,J97+K97-L97)</f>
        <v>0</v>
      </c>
      <c r="N97" s="11" t="n">
        <f aca="false">Q96</f>
        <v>50.9608411851039</v>
      </c>
      <c r="O97" s="11" t="n">
        <f aca="false">IF(N97&gt;0,N97*$F$7/12,0)</f>
        <v>0.335492204468601</v>
      </c>
      <c r="P97" s="11" t="n">
        <f aca="false">MIN(IF(N97&gt;0,$G$7,0),C97-(0+MIN(IF(F97&gt;0,$G$5,0),C97-(0),F97+G97)+MIN(IF(J97&gt;0,$G$6,0),C97-(0+MIN(IF(F97&gt;0,$G$5,0),C97-(0),F97+G97)),J97+K97)),N97+O97)+MIN(E97-(0+MIN(E97-(0),MAX(0,F97+G97-MIN(IF(F97&gt;0,$G$5,0),C97-(0),F97+G97)))+MIN(E97-(0+MIN(E97-(0),MAX(0,F97+G97-MIN(IF(F97&gt;0,$G$5,0),C97-(0),F97+G97)))),MAX(0,J97+K97-MIN(IF(J97&gt;0,$G$6,0),C97-(0+MIN(IF(F97&gt;0,$G$5,0),C97-(0),F97+G97)),J97+K97)))),MAX(0,N97+O97-MIN(IF(N97&gt;0,$G$7,0),C97-(0+MIN(IF(F97&gt;0,$G$5,0),C97-(0),F97+G97)+MIN(IF(J97&gt;0,$G$6,0),C97-(0+MIN(IF(F97&gt;0,$G$5,0),C97-(0),F97+G97)),J97+K97)),N97+O97)))</f>
        <v>51.2963333895725</v>
      </c>
      <c r="Q97" s="11" t="n">
        <f aca="false">MAX(0,N97+O97-P97)</f>
        <v>0</v>
      </c>
    </row>
    <row r="98" customFormat="false" ht="15" hidden="false" customHeight="false" outlineLevel="0" collapsed="false">
      <c r="A98" s="4" t="n">
        <v>21</v>
      </c>
      <c r="B98" s="11" t="n">
        <f aca="false">$B$34</f>
        <v>6000</v>
      </c>
      <c r="C98" s="11" t="n">
        <f aca="false">MAX(0,B98+IF(A98=1,$B$10,0)-$B$6)</f>
        <v>0</v>
      </c>
      <c r="D98" s="11" t="n">
        <f aca="false">MAX(0,-(B98+IF(A98=1,$B$10,0)-$B$6))</f>
        <v>900</v>
      </c>
      <c r="E98" s="11" t="n">
        <f aca="false">MAX(0,C98-(0+MIN(IF(F98&gt;0,$G$5,0),C98-(0),F98+G98)+MIN(IF(J98&gt;0,$G$6,0),C98-(0+MIN(IF(F98&gt;0,$G$5,0),C98-(0),F98+G98)),J98+K98)+MIN(IF(N98&gt;0,$G$7,0),C98-(0+MIN(IF(F98&gt;0,$G$5,0),C98-(0),F98+G98)+MIN(IF(J98&gt;0,$G$6,0),C98-(0+MIN(IF(F98&gt;0,$G$5,0),C98-(0),F98+G98)),J98+K98)),N98+O98)))</f>
        <v>0</v>
      </c>
      <c r="F98" s="11" t="n">
        <f aca="false">I97</f>
        <v>0</v>
      </c>
      <c r="G98" s="11" t="n">
        <f aca="false">IF(F98&gt;0,F98*$F$5/12,0)</f>
        <v>0</v>
      </c>
      <c r="H98" s="11" t="n">
        <f aca="false">MIN(IF(F98&gt;0,$G$5,0),C98-(0),F98+G98)+MIN(E98-(0),MAX(0,F98+G98-MIN(IF(F98&gt;0,$G$5,0),C98-(0),F98+G98)))</f>
        <v>0</v>
      </c>
      <c r="I98" s="11" t="n">
        <f aca="false">MAX(0,F98+G98-H98)+D98</f>
        <v>900</v>
      </c>
      <c r="J98" s="11" t="n">
        <f aca="false">M97</f>
        <v>0</v>
      </c>
      <c r="K98" s="11" t="n">
        <f aca="false">IF(J98&gt;0,J98*$F$6/12,0)</f>
        <v>0</v>
      </c>
      <c r="L98" s="11" t="n">
        <f aca="false">MIN(IF(J98&gt;0,$G$6,0),C98-(0+MIN(IF(F98&gt;0,$G$5,0),C98-(0),F98+G98)),J98+K98)+MIN(E98-(0+MIN(E98-(0),MAX(0,F98+G98-MIN(IF(F98&gt;0,$G$5,0),C98-(0),F98+G98)))),MAX(0,J98+K98-MIN(IF(J98&gt;0,$G$6,0),C98-(0+MIN(IF(F98&gt;0,$G$5,0),C98-(0),F98+G98)),J98+K98)))</f>
        <v>0</v>
      </c>
      <c r="M98" s="11" t="n">
        <f aca="false">MAX(0,J98+K98-L98)</f>
        <v>0</v>
      </c>
      <c r="N98" s="11" t="n">
        <f aca="false">Q97</f>
        <v>0</v>
      </c>
      <c r="O98" s="11" t="n">
        <f aca="false">IF(N98&gt;0,N98*$F$7/12,0)</f>
        <v>0</v>
      </c>
      <c r="P98" s="11" t="n">
        <f aca="false">MIN(IF(N98&gt;0,$G$7,0),C98-(0+MIN(IF(F98&gt;0,$G$5,0),C98-(0),F98+G98)+MIN(IF(J98&gt;0,$G$6,0),C98-(0+MIN(IF(F98&gt;0,$G$5,0),C98-(0),F98+G98)),J98+K98)),N98+O98)+MIN(E98-(0+MIN(E98-(0),MAX(0,F98+G98-MIN(IF(F98&gt;0,$G$5,0),C98-(0),F98+G98)))+MIN(E98-(0+MIN(E98-(0),MAX(0,F98+G98-MIN(IF(F98&gt;0,$G$5,0),C98-(0),F98+G98)))),MAX(0,J98+K98-MIN(IF(J98&gt;0,$G$6,0),C98-(0+MIN(IF(F98&gt;0,$G$5,0),C98-(0),F98+G98)),J98+K98)))),MAX(0,N98+O98-MIN(IF(N98&gt;0,$G$7,0),C98-(0+MIN(IF(F98&gt;0,$G$5,0),C98-(0),F98+G98)+MIN(IF(J98&gt;0,$G$6,0),C98-(0+MIN(IF(F98&gt;0,$G$5,0),C98-(0),F98+G98)),J98+K98)),N98+O98)))</f>
        <v>0</v>
      </c>
      <c r="Q98" s="11" t="n">
        <f aca="false">MAX(0,N98+O98-P98)</f>
        <v>0</v>
      </c>
    </row>
    <row r="99" customFormat="false" ht="15" hidden="false" customHeight="false" outlineLevel="0" collapsed="false">
      <c r="A99" s="4" t="n">
        <v>22</v>
      </c>
      <c r="B99" s="11" t="n">
        <f aca="false">$B$35</f>
        <v>12000</v>
      </c>
      <c r="C99" s="11" t="n">
        <f aca="false">MAX(0,B99+IF(A99=1,$B$10,0)-$B$6)</f>
        <v>5100</v>
      </c>
      <c r="D99" s="11" t="n">
        <f aca="false">MAX(0,-(B99+IF(A99=1,$B$10,0)-$B$6))</f>
        <v>0</v>
      </c>
      <c r="E99" s="11" t="n">
        <f aca="false">MAX(0,C99-(0+MIN(IF(F99&gt;0,$G$5,0),C99-(0),F99+G99)+MIN(IF(J99&gt;0,$G$6,0),C99-(0+MIN(IF(F99&gt;0,$G$5,0),C99-(0),F99+G99)),J99+K99)+MIN(IF(N99&gt;0,$G$7,0),C99-(0+MIN(IF(F99&gt;0,$G$5,0),C99-(0),F99+G99)+MIN(IF(J99&gt;0,$G$6,0),C99-(0+MIN(IF(F99&gt;0,$G$5,0),C99-(0),F99+G99)),J99+K99)),N99+O99)))</f>
        <v>4830</v>
      </c>
      <c r="F99" s="11" t="n">
        <f aca="false">I98</f>
        <v>900</v>
      </c>
      <c r="G99" s="11" t="n">
        <f aca="false">IF(F99&gt;0,F99*$F$5/12,0)</f>
        <v>17.25</v>
      </c>
      <c r="H99" s="11" t="n">
        <f aca="false">MIN(IF(F99&gt;0,$G$5,0),C99-(0),F99+G99)+MIN(E99-(0),MAX(0,F99+G99-MIN(IF(F99&gt;0,$G$5,0),C99-(0),F99+G99)))</f>
        <v>917.25</v>
      </c>
      <c r="I99" s="11" t="n">
        <f aca="false">MAX(0,F99+G99-H99)+D99</f>
        <v>0</v>
      </c>
      <c r="J99" s="11" t="n">
        <f aca="false">M98</f>
        <v>0</v>
      </c>
      <c r="K99" s="11" t="n">
        <f aca="false">IF(J99&gt;0,J99*$F$6/12,0)</f>
        <v>0</v>
      </c>
      <c r="L99" s="11" t="n">
        <f aca="false">MIN(IF(J99&gt;0,$G$6,0),C99-(0+MIN(IF(F99&gt;0,$G$5,0),C99-(0),F99+G99)),J99+K99)+MIN(E99-(0+MIN(E99-(0),MAX(0,F99+G99-MIN(IF(F99&gt;0,$G$5,0),C99-(0),F99+G99)))),MAX(0,J99+K99-MIN(IF(J99&gt;0,$G$6,0),C99-(0+MIN(IF(F99&gt;0,$G$5,0),C99-(0),F99+G99)),J99+K99)))</f>
        <v>0</v>
      </c>
      <c r="M99" s="11" t="n">
        <f aca="false">MAX(0,J99+K99-L99)</f>
        <v>0</v>
      </c>
      <c r="N99" s="11" t="n">
        <f aca="false">Q98</f>
        <v>0</v>
      </c>
      <c r="O99" s="11" t="n">
        <f aca="false">IF(N99&gt;0,N99*$F$7/12,0)</f>
        <v>0</v>
      </c>
      <c r="P99" s="11" t="n">
        <f aca="false">MIN(IF(N99&gt;0,$G$7,0),C99-(0+MIN(IF(F99&gt;0,$G$5,0),C99-(0),F99+G99)+MIN(IF(J99&gt;0,$G$6,0),C99-(0+MIN(IF(F99&gt;0,$G$5,0),C99-(0),F99+G99)),J99+K99)),N99+O99)+MIN(E99-(0+MIN(E99-(0),MAX(0,F99+G99-MIN(IF(F99&gt;0,$G$5,0),C99-(0),F99+G99)))+MIN(E99-(0+MIN(E99-(0),MAX(0,F99+G99-MIN(IF(F99&gt;0,$G$5,0),C99-(0),F99+G99)))),MAX(0,J99+K99-MIN(IF(J99&gt;0,$G$6,0),C99-(0+MIN(IF(F99&gt;0,$G$5,0),C99-(0),F99+G99)),J99+K99)))),MAX(0,N99+O99-MIN(IF(N99&gt;0,$G$7,0),C99-(0+MIN(IF(F99&gt;0,$G$5,0),C99-(0),F99+G99)+MIN(IF(J99&gt;0,$G$6,0),C99-(0+MIN(IF(F99&gt;0,$G$5,0),C99-(0),F99+G99)),J99+K99)),N99+O99)))</f>
        <v>0</v>
      </c>
      <c r="Q99" s="11" t="n">
        <f aca="false">MAX(0,N99+O99-P99)</f>
        <v>0</v>
      </c>
    </row>
    <row r="100" customFormat="false" ht="15" hidden="false" customHeight="false" outlineLevel="0" collapsed="false">
      <c r="A100" s="4" t="n">
        <v>23</v>
      </c>
      <c r="B100" s="11" t="n">
        <f aca="false">$B$36</f>
        <v>5000</v>
      </c>
      <c r="C100" s="11" t="n">
        <f aca="false">MAX(0,B100+IF(A100=1,$B$10,0)-$B$6)</f>
        <v>0</v>
      </c>
      <c r="D100" s="11" t="n">
        <f aca="false">MAX(0,-(B100+IF(A100=1,$B$10,0)-$B$6))</f>
        <v>1900</v>
      </c>
      <c r="E100" s="11" t="n">
        <f aca="false">MAX(0,C100-(0+MIN(IF(F100&gt;0,$G$5,0),C100-(0),F100+G100)+MIN(IF(J100&gt;0,$G$6,0),C100-(0+MIN(IF(F100&gt;0,$G$5,0),C100-(0),F100+G100)),J100+K100)+MIN(IF(N100&gt;0,$G$7,0),C100-(0+MIN(IF(F100&gt;0,$G$5,0),C100-(0),F100+G100)+MIN(IF(J100&gt;0,$G$6,0),C100-(0+MIN(IF(F100&gt;0,$G$5,0),C100-(0),F100+G100)),J100+K100)),N100+O100)))</f>
        <v>0</v>
      </c>
      <c r="F100" s="11" t="n">
        <f aca="false">I99</f>
        <v>0</v>
      </c>
      <c r="G100" s="11" t="n">
        <f aca="false">IF(F100&gt;0,F100*$F$5/12,0)</f>
        <v>0</v>
      </c>
      <c r="H100" s="11" t="n">
        <f aca="false">MIN(IF(F100&gt;0,$G$5,0),C100-(0),F100+G100)+MIN(E100-(0),MAX(0,F100+G100-MIN(IF(F100&gt;0,$G$5,0),C100-(0),F100+G100)))</f>
        <v>0</v>
      </c>
      <c r="I100" s="11" t="n">
        <f aca="false">MAX(0,F100+G100-H100)+D100</f>
        <v>1900</v>
      </c>
      <c r="J100" s="11" t="n">
        <f aca="false">M99</f>
        <v>0</v>
      </c>
      <c r="K100" s="11" t="n">
        <f aca="false">IF(J100&gt;0,J100*$F$6/12,0)</f>
        <v>0</v>
      </c>
      <c r="L100" s="11" t="n">
        <f aca="false">MIN(IF(J100&gt;0,$G$6,0),C100-(0+MIN(IF(F100&gt;0,$G$5,0),C100-(0),F100+G100)),J100+K100)+MIN(E100-(0+MIN(E100-(0),MAX(0,F100+G100-MIN(IF(F100&gt;0,$G$5,0),C100-(0),F100+G100)))),MAX(0,J100+K100-MIN(IF(J100&gt;0,$G$6,0),C100-(0+MIN(IF(F100&gt;0,$G$5,0),C100-(0),F100+G100)),J100+K100)))</f>
        <v>0</v>
      </c>
      <c r="M100" s="11" t="n">
        <f aca="false">MAX(0,J100+K100-L100)</f>
        <v>0</v>
      </c>
      <c r="N100" s="11" t="n">
        <f aca="false">Q99</f>
        <v>0</v>
      </c>
      <c r="O100" s="11" t="n">
        <f aca="false">IF(N100&gt;0,N100*$F$7/12,0)</f>
        <v>0</v>
      </c>
      <c r="P100" s="11" t="n">
        <f aca="false">MIN(IF(N100&gt;0,$G$7,0),C100-(0+MIN(IF(F100&gt;0,$G$5,0),C100-(0),F100+G100)+MIN(IF(J100&gt;0,$G$6,0),C100-(0+MIN(IF(F100&gt;0,$G$5,0),C100-(0),F100+G100)),J100+K100)),N100+O100)+MIN(E100-(0+MIN(E100-(0),MAX(0,F100+G100-MIN(IF(F100&gt;0,$G$5,0),C100-(0),F100+G100)))+MIN(E100-(0+MIN(E100-(0),MAX(0,F100+G100-MIN(IF(F100&gt;0,$G$5,0),C100-(0),F100+G100)))),MAX(0,J100+K100-MIN(IF(J100&gt;0,$G$6,0),C100-(0+MIN(IF(F100&gt;0,$G$5,0),C100-(0),F100+G100)),J100+K100)))),MAX(0,N100+O100-MIN(IF(N100&gt;0,$G$7,0),C100-(0+MIN(IF(F100&gt;0,$G$5,0),C100-(0),F100+G100)+MIN(IF(J100&gt;0,$G$6,0),C100-(0+MIN(IF(F100&gt;0,$G$5,0),C100-(0),F100+G100)),J100+K100)),N100+O100)))</f>
        <v>0</v>
      </c>
      <c r="Q100" s="11" t="n">
        <f aca="false">MAX(0,N100+O100-P100)</f>
        <v>0</v>
      </c>
    </row>
    <row r="101" customFormat="false" ht="15" hidden="false" customHeight="false" outlineLevel="0" collapsed="false">
      <c r="A101" s="4" t="n">
        <v>24</v>
      </c>
      <c r="B101" s="11" t="n">
        <f aca="false">$B$37</f>
        <v>13000</v>
      </c>
      <c r="C101" s="11" t="n">
        <f aca="false">MAX(0,B101+IF(A101=1,$B$10,0)-$B$6)</f>
        <v>6100</v>
      </c>
      <c r="D101" s="11" t="n">
        <f aca="false">MAX(0,-(B101+IF(A101=1,$B$10,0)-$B$6))</f>
        <v>0</v>
      </c>
      <c r="E101" s="11" t="n">
        <f aca="false">MAX(0,C101-(0+MIN(IF(F101&gt;0,$G$5,0),C101-(0),F101+G101)+MIN(IF(J101&gt;0,$G$6,0),C101-(0+MIN(IF(F101&gt;0,$G$5,0),C101-(0),F101+G101)),J101+K101)+MIN(IF(N101&gt;0,$G$7,0),C101-(0+MIN(IF(F101&gt;0,$G$5,0),C101-(0),F101+G101)+MIN(IF(J101&gt;0,$G$6,0),C101-(0+MIN(IF(F101&gt;0,$G$5,0),C101-(0),F101+G101)),J101+K101)),N101+O101)))</f>
        <v>5830</v>
      </c>
      <c r="F101" s="11" t="n">
        <f aca="false">I100</f>
        <v>1900</v>
      </c>
      <c r="G101" s="11" t="n">
        <f aca="false">IF(F101&gt;0,F101*$F$5/12,0)</f>
        <v>36.4166666666667</v>
      </c>
      <c r="H101" s="11" t="n">
        <f aca="false">MIN(IF(F101&gt;0,$G$5,0),C101-(0),F101+G101)+MIN(E101-(0),MAX(0,F101+G101-MIN(IF(F101&gt;0,$G$5,0),C101-(0),F101+G101)))</f>
        <v>1936.41666666667</v>
      </c>
      <c r="I101" s="11" t="n">
        <f aca="false">MAX(0,F101+G101-H101)+D101</f>
        <v>0</v>
      </c>
      <c r="J101" s="11" t="n">
        <f aca="false">M100</f>
        <v>0</v>
      </c>
      <c r="K101" s="11" t="n">
        <f aca="false">IF(J101&gt;0,J101*$F$6/12,0)</f>
        <v>0</v>
      </c>
      <c r="L101" s="11" t="n">
        <f aca="false">MIN(IF(J101&gt;0,$G$6,0),C101-(0+MIN(IF(F101&gt;0,$G$5,0),C101-(0),F101+G101)),J101+K101)+MIN(E101-(0+MIN(E101-(0),MAX(0,F101+G101-MIN(IF(F101&gt;0,$G$5,0),C101-(0),F101+G101)))),MAX(0,J101+K101-MIN(IF(J101&gt;0,$G$6,0),C101-(0+MIN(IF(F101&gt;0,$G$5,0),C101-(0),F101+G101)),J101+K101)))</f>
        <v>0</v>
      </c>
      <c r="M101" s="11" t="n">
        <f aca="false">MAX(0,J101+K101-L101)</f>
        <v>0</v>
      </c>
      <c r="N101" s="11" t="n">
        <f aca="false">Q100</f>
        <v>0</v>
      </c>
      <c r="O101" s="11" t="n">
        <f aca="false">IF(N101&gt;0,N101*$F$7/12,0)</f>
        <v>0</v>
      </c>
      <c r="P101" s="11" t="n">
        <f aca="false">MIN(IF(N101&gt;0,$G$7,0),C101-(0+MIN(IF(F101&gt;0,$G$5,0),C101-(0),F101+G101)+MIN(IF(J101&gt;0,$G$6,0),C101-(0+MIN(IF(F101&gt;0,$G$5,0),C101-(0),F101+G101)),J101+K101)),N101+O101)+MIN(E101-(0+MIN(E101-(0),MAX(0,F101+G101-MIN(IF(F101&gt;0,$G$5,0),C101-(0),F101+G101)))+MIN(E101-(0+MIN(E101-(0),MAX(0,F101+G101-MIN(IF(F101&gt;0,$G$5,0),C101-(0),F101+G101)))),MAX(0,J101+K101-MIN(IF(J101&gt;0,$G$6,0),C101-(0+MIN(IF(F101&gt;0,$G$5,0),C101-(0),F101+G101)),J101+K101)))),MAX(0,N101+O101-MIN(IF(N101&gt;0,$G$7,0),C101-(0+MIN(IF(F101&gt;0,$G$5,0),C101-(0),F101+G101)+MIN(IF(J101&gt;0,$G$6,0),C101-(0+MIN(IF(F101&gt;0,$G$5,0),C101-(0),F101+G101)),J101+K101)),N101+O101)))</f>
        <v>0</v>
      </c>
      <c r="Q101" s="11" t="n">
        <f aca="false">MAX(0,N101+O101-P101)</f>
        <v>0</v>
      </c>
    </row>
    <row r="103" customFormat="false" ht="15" hidden="false" customHeight="false" outlineLevel="0" collapsed="false">
      <c r="A103" s="6" t="s">
        <v>49</v>
      </c>
      <c r="D103" s="12" t="n">
        <f aca="false">SUM(G78:G101)+SUM(K78:K101)+SUM(O78:O101)</f>
        <v>3450.96300005624</v>
      </c>
    </row>
    <row r="104" customFormat="false" ht="15" hidden="false" customHeight="false" outlineLevel="0" collapsed="false">
      <c r="A104" s="6" t="s">
        <v>43</v>
      </c>
      <c r="D104" s="12" t="n">
        <f aca="false">I101+M101+Q101</f>
        <v>0</v>
      </c>
    </row>
    <row r="105" customFormat="false" ht="15" hidden="false" customHeight="false" outlineLevel="0" collapsed="false">
      <c r="A105" s="6" t="s">
        <v>55</v>
      </c>
      <c r="D105" s="12" t="n">
        <f aca="false">SUM(D78:D101)</f>
        <v>18400</v>
      </c>
    </row>
    <row r="107" customFormat="false" ht="15" hidden="false" customHeight="false" outlineLevel="0" collapsed="false">
      <c r="A107" s="6" t="s">
        <v>56</v>
      </c>
    </row>
    <row r="108" customFormat="false" ht="15" hidden="false" customHeight="false" outlineLevel="0" collapsed="false">
      <c r="A108" s="6" t="s">
        <v>57</v>
      </c>
      <c r="D108" s="12" t="n">
        <f aca="false">D71</f>
        <v>7726.64219532274</v>
      </c>
    </row>
    <row r="109" customFormat="false" ht="15" hidden="false" customHeight="false" outlineLevel="0" collapsed="false">
      <c r="A109" s="6" t="s">
        <v>58</v>
      </c>
      <c r="D109" s="12" t="n">
        <f aca="false">D103</f>
        <v>3450.96300005624</v>
      </c>
    </row>
    <row r="110" customFormat="false" ht="15" hidden="false" customHeight="false" outlineLevel="0" collapsed="false">
      <c r="A110" s="6" t="s">
        <v>59</v>
      </c>
      <c r="D110" s="12" t="n">
        <f aca="false">F39</f>
        <v>2020.56201411828</v>
      </c>
    </row>
    <row r="111" customFormat="false" ht="15" hidden="false" customHeight="false" outlineLevel="0" collapsed="false">
      <c r="A111" s="6" t="s">
        <v>60</v>
      </c>
      <c r="D111" s="12" t="n">
        <f aca="false">D72</f>
        <v>17486.6421953227</v>
      </c>
      <c r="E111" s="12" t="n">
        <f aca="false">D104</f>
        <v>0</v>
      </c>
      <c r="F111" s="12" t="n">
        <f aca="false">F40</f>
        <v>0</v>
      </c>
    </row>
    <row r="112" customFormat="false" ht="15" hidden="false" customHeight="false" outlineLevel="0" collapsed="false">
      <c r="A112" s="6" t="s">
        <v>61</v>
      </c>
      <c r="D112" s="13" t="n">
        <f aca="false">D103-F39</f>
        <v>1430.40098593796</v>
      </c>
    </row>
    <row r="113" customFormat="false" ht="15" hidden="false" customHeight="false" outlineLevel="0" collapsed="false">
      <c r="A113" s="6" t="s">
        <v>62</v>
      </c>
      <c r="D113" s="13" t="n">
        <f aca="false">F41</f>
        <v>22941.6734589041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0" min="2" style="0" width="13"/>
  </cols>
  <sheetData>
    <row r="1" customFormat="false" ht="16.15" hidden="false" customHeight="false" outlineLevel="0" collapsed="false">
      <c r="A1" s="1" t="s">
        <v>82</v>
      </c>
    </row>
    <row r="2" customFormat="false" ht="15" hidden="false" customHeight="false" outlineLevel="0" collapsed="false">
      <c r="A2" s="2" t="s">
        <v>83</v>
      </c>
    </row>
    <row r="4" customFormat="false" ht="15" hidden="false" customHeight="false" outlineLevel="0" collapsed="false">
      <c r="A4" s="6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customFormat="false" ht="15" hidden="false" customHeight="false" outlineLevel="0" collapsed="false">
      <c r="A5" s="4" t="s">
        <v>24</v>
      </c>
      <c r="B5" s="7" t="n">
        <v>3300</v>
      </c>
      <c r="D5" s="4" t="s">
        <v>84</v>
      </c>
      <c r="E5" s="7" t="n">
        <v>6000</v>
      </c>
      <c r="F5" s="8" t="n">
        <v>0.24</v>
      </c>
      <c r="G5" s="7" t="n">
        <v>180</v>
      </c>
      <c r="H5" s="9" t="n">
        <v>1</v>
      </c>
    </row>
    <row r="6" customFormat="false" ht="15" hidden="false" customHeight="false" outlineLevel="0" collapsed="false">
      <c r="A6" s="4" t="s">
        <v>26</v>
      </c>
      <c r="B6" s="7" t="n">
        <v>2630</v>
      </c>
      <c r="D6" s="4" t="s">
        <v>85</v>
      </c>
      <c r="E6" s="7" t="n">
        <v>6000</v>
      </c>
      <c r="F6" s="8" t="n">
        <v>0.24</v>
      </c>
      <c r="G6" s="7" t="n">
        <v>180</v>
      </c>
      <c r="H6" s="9" t="n">
        <v>13</v>
      </c>
    </row>
    <row r="7" customFormat="false" ht="15" hidden="false" customHeight="false" outlineLevel="0" collapsed="false">
      <c r="A7" s="4" t="s">
        <v>27</v>
      </c>
      <c r="B7" s="8" t="n">
        <v>0.12</v>
      </c>
      <c r="D7" s="4" t="s">
        <v>86</v>
      </c>
      <c r="E7" s="7" t="n">
        <v>3000</v>
      </c>
      <c r="F7" s="8" t="n">
        <v>0.24</v>
      </c>
      <c r="G7" s="7" t="n">
        <v>90</v>
      </c>
      <c r="H7" s="9" t="n">
        <v>23</v>
      </c>
    </row>
    <row r="8" customFormat="false" ht="15" hidden="false" customHeight="false" outlineLevel="0" collapsed="false">
      <c r="A8" s="4" t="s">
        <v>28</v>
      </c>
      <c r="B8" s="10" t="n">
        <v>0.45</v>
      </c>
    </row>
    <row r="9" customFormat="false" ht="15" hidden="false" customHeight="false" outlineLevel="0" collapsed="false">
      <c r="A9" s="4" t="s">
        <v>29</v>
      </c>
      <c r="B9" s="7" t="n">
        <v>6000</v>
      </c>
    </row>
    <row r="10" customFormat="false" ht="15" hidden="false" customHeight="false" outlineLevel="0" collapsed="false">
      <c r="A10" s="4" t="s">
        <v>30</v>
      </c>
      <c r="B10" s="7" t="n">
        <v>0</v>
      </c>
    </row>
    <row r="12" customFormat="false" ht="15" hidden="false" customHeight="false" outlineLevel="0" collapsed="false">
      <c r="A12" s="6" t="s">
        <v>31</v>
      </c>
    </row>
    <row r="13" customFormat="false" ht="15" hidden="false" customHeight="false" outlineLevel="0" collapsed="false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87</v>
      </c>
      <c r="I13" s="3" t="s">
        <v>88</v>
      </c>
      <c r="J13" s="3" t="s">
        <v>89</v>
      </c>
      <c r="K13" s="3" t="s">
        <v>90</v>
      </c>
      <c r="L13" s="3" t="s">
        <v>91</v>
      </c>
      <c r="M13" s="3" t="s">
        <v>92</v>
      </c>
      <c r="N13" s="3" t="s">
        <v>93</v>
      </c>
      <c r="O13" s="3" t="s">
        <v>94</v>
      </c>
      <c r="P13" s="3" t="s">
        <v>95</v>
      </c>
    </row>
    <row r="14" customFormat="false" ht="15" hidden="false" customHeight="false" outlineLevel="0" collapsed="false">
      <c r="A14" s="4" t="n">
        <v>1</v>
      </c>
      <c r="B14" s="11" t="n">
        <f aca="false">$B$5</f>
        <v>3300</v>
      </c>
      <c r="C14" s="11" t="n">
        <v>0</v>
      </c>
      <c r="D14" s="11" t="n">
        <f aca="false">IF(AND($H$5=A14,H14&gt;0),MIN(H14,$B$9-C14),0)+IF(AND($H$6=A14,K14&gt;0),MIN(K14,$B$9-C14),0)+IF(AND($H$7=A14,N14&gt;0),MIN(N14,$B$9-C14),0)</f>
        <v>6000</v>
      </c>
      <c r="E14" s="11" t="n">
        <f aca="false">MAX(0,C14+D14-(B14+IF(A14=1,$B$10,0))+$B$8*($B$6+IF(I14&gt;0,$G$5,0)+IF(L14&gt;0,$G$6,0)+IF(O14&gt;0,$G$7,0)))</f>
        <v>4005</v>
      </c>
      <c r="F14" s="11" t="n">
        <f aca="false">E14*$B$7*30/365</f>
        <v>39.5013698630137</v>
      </c>
      <c r="G14" s="11" t="n">
        <f aca="false">MAX(0,C14+D14-(B14+IF(A14=1,$B$10,0))+$B$6+IF(I14&gt;0,$G$5,0)+IF(L14&gt;0,$G$6,0)+IF(O14&gt;0,$G$7,0)+F14)</f>
        <v>5639.50136986301</v>
      </c>
      <c r="H14" s="11" t="n">
        <f aca="false">$E$5</f>
        <v>6000</v>
      </c>
      <c r="I14" s="11" t="n">
        <f aca="false">IF(H14-IF(AND($H$5=A14,H14&gt;0),MIN(H14,$B$9-C14),0)&gt;0,(H14-IF(AND($H$5=A14,H14&gt;0),MIN(H14,$B$9-C14),0))*$F$5/12,0)</f>
        <v>0</v>
      </c>
      <c r="J14" s="11" t="n">
        <f aca="false">MAX(0,H14-IF(AND($H$5=A14,H14&gt;0),MIN(H14,$B$9-C14),0)+I14-IF(H14-IF(AND($H$5=A14,H14&gt;0),MIN(H14,$B$9-C14),0)&gt;0,$G$5,0))</f>
        <v>0</v>
      </c>
      <c r="K14" s="11" t="n">
        <f aca="false">$E$6</f>
        <v>6000</v>
      </c>
      <c r="L14" s="11" t="n">
        <f aca="false">IF(K14-IF(AND($H$6=A14,K14&gt;0),MIN(K14,$B$9-C14),0)&gt;0,(K14-IF(AND($H$6=A14,K14&gt;0),MIN(K14,$B$9-C14),0))*$F$6/12,0)</f>
        <v>120</v>
      </c>
      <c r="M14" s="11" t="n">
        <f aca="false">MAX(0,K14-IF(AND($H$6=A14,K14&gt;0),MIN(K14,$B$9-C14),0)+L14-IF(K14-IF(AND($H$6=A14,K14&gt;0),MIN(K14,$B$9-C14),0)&gt;0,$G$6,0))</f>
        <v>5940</v>
      </c>
      <c r="N14" s="11" t="n">
        <f aca="false">$E$7</f>
        <v>3000</v>
      </c>
      <c r="O14" s="11" t="n">
        <f aca="false">IF(N14-IF(AND($H$7=A14,N14&gt;0),MIN(N14,$B$9-C14),0)&gt;0,(N14-IF(AND($H$7=A14,N14&gt;0),MIN(N14,$B$9-C14),0))*$F$7/12,0)</f>
        <v>60</v>
      </c>
      <c r="P14" s="11" t="n">
        <f aca="false">MAX(0,N14-IF(AND($H$7=A14,N14&gt;0),MIN(N14,$B$9-C14),0)+O14-IF(N14-IF(AND($H$7=A14,N14&gt;0),MIN(N14,$B$9-C14),0)&gt;0,$G$7,0))</f>
        <v>2970</v>
      </c>
    </row>
    <row r="15" customFormat="false" ht="15" hidden="false" customHeight="false" outlineLevel="0" collapsed="false">
      <c r="A15" s="4" t="n">
        <v>2</v>
      </c>
      <c r="B15" s="11" t="n">
        <f aca="false">$B$5</f>
        <v>3300</v>
      </c>
      <c r="C15" s="11" t="n">
        <f aca="false">G14</f>
        <v>5639.50136986301</v>
      </c>
      <c r="D15" s="11" t="n">
        <f aca="false">IF(AND($H$5=A15,H15&gt;0),MIN(H15,$B$9-C15),0)+IF(AND($H$6=A15,K15&gt;0),MIN(K15,$B$9-C15),0)+IF(AND($H$7=A15,N15&gt;0),MIN(N15,$B$9-C15),0)</f>
        <v>0</v>
      </c>
      <c r="E15" s="11" t="n">
        <f aca="false">MAX(0,C15+D15-(B15+IF(A15=1,$B$10,0))+$B$8*($B$6+IF(I15&gt;0,$G$5,0)+IF(L15&gt;0,$G$6,0)+IF(O15&gt;0,$G$7,0)))</f>
        <v>3644.50136986301</v>
      </c>
      <c r="F15" s="11" t="n">
        <f aca="false">E15*$B$7*30/365</f>
        <v>35.9457669356352</v>
      </c>
      <c r="G15" s="11" t="n">
        <f aca="false">MAX(0,C15+D15-(B15+IF(A15=1,$B$10,0))+$B$6+IF(I15&gt;0,$G$5,0)+IF(L15&gt;0,$G$6,0)+IF(O15&gt;0,$G$7,0)+F15)</f>
        <v>5275.44713679865</v>
      </c>
      <c r="H15" s="11" t="n">
        <f aca="false">J14</f>
        <v>0</v>
      </c>
      <c r="I15" s="11" t="n">
        <f aca="false">IF(H15-IF(AND($H$5=A15,H15&gt;0),MIN(H15,$B$9-C15),0)&gt;0,(H15-IF(AND($H$5=A15,H15&gt;0),MIN(H15,$B$9-C15),0))*$F$5/12,0)</f>
        <v>0</v>
      </c>
      <c r="J15" s="11" t="n">
        <f aca="false">MAX(0,H15-IF(AND($H$5=A15,H15&gt;0),MIN(H15,$B$9-C15),0)+I15-IF(H15-IF(AND($H$5=A15,H15&gt;0),MIN(H15,$B$9-C15),0)&gt;0,$G$5,0))</f>
        <v>0</v>
      </c>
      <c r="K15" s="11" t="n">
        <f aca="false">M14</f>
        <v>5940</v>
      </c>
      <c r="L15" s="11" t="n">
        <f aca="false">IF(K15-IF(AND($H$6=A15,K15&gt;0),MIN(K15,$B$9-C15),0)&gt;0,(K15-IF(AND($H$6=A15,K15&gt;0),MIN(K15,$B$9-C15),0))*$F$6/12,0)</f>
        <v>118.8</v>
      </c>
      <c r="M15" s="11" t="n">
        <f aca="false">MAX(0,K15-IF(AND($H$6=A15,K15&gt;0),MIN(K15,$B$9-C15),0)+L15-IF(K15-IF(AND($H$6=A15,K15&gt;0),MIN(K15,$B$9-C15),0)&gt;0,$G$6,0))</f>
        <v>5878.8</v>
      </c>
      <c r="N15" s="11" t="n">
        <f aca="false">P14</f>
        <v>2970</v>
      </c>
      <c r="O15" s="11" t="n">
        <f aca="false">IF(N15-IF(AND($H$7=A15,N15&gt;0),MIN(N15,$B$9-C15),0)&gt;0,(N15-IF(AND($H$7=A15,N15&gt;0),MIN(N15,$B$9-C15),0))*$F$7/12,0)</f>
        <v>59.4</v>
      </c>
      <c r="P15" s="11" t="n">
        <f aca="false">MAX(0,N15-IF(AND($H$7=A15,N15&gt;0),MIN(N15,$B$9-C15),0)+O15-IF(N15-IF(AND($H$7=A15,N15&gt;0),MIN(N15,$B$9-C15),0)&gt;0,$G$7,0))</f>
        <v>2939.4</v>
      </c>
    </row>
    <row r="16" customFormat="false" ht="15" hidden="false" customHeight="false" outlineLevel="0" collapsed="false">
      <c r="A16" s="4" t="n">
        <v>3</v>
      </c>
      <c r="B16" s="11" t="n">
        <f aca="false">$B$5</f>
        <v>3300</v>
      </c>
      <c r="C16" s="11" t="n">
        <f aca="false">G15</f>
        <v>5275.44713679865</v>
      </c>
      <c r="D16" s="11" t="n">
        <f aca="false">IF(AND($H$5=A16,H16&gt;0),MIN(H16,$B$9-C16),0)+IF(AND($H$6=A16,K16&gt;0),MIN(K16,$B$9-C16),0)+IF(AND($H$7=A16,N16&gt;0),MIN(N16,$B$9-C16),0)</f>
        <v>0</v>
      </c>
      <c r="E16" s="11" t="n">
        <f aca="false">MAX(0,C16+D16-(B16+IF(A16=1,$B$10,0))+$B$8*($B$6+IF(I16&gt;0,$G$5,0)+IF(L16&gt;0,$G$6,0)+IF(O16&gt;0,$G$7,0)))</f>
        <v>3280.44713679865</v>
      </c>
      <c r="F16" s="11" t="n">
        <f aca="false">E16*$B$7*30/365</f>
        <v>32.3550950478771</v>
      </c>
      <c r="G16" s="11" t="n">
        <f aca="false">MAX(0,C16+D16-(B16+IF(A16=1,$B$10,0))+$B$6+IF(I16&gt;0,$G$5,0)+IF(L16&gt;0,$G$6,0)+IF(O16&gt;0,$G$7,0)+F16)</f>
        <v>4907.80223184653</v>
      </c>
      <c r="H16" s="11" t="n">
        <f aca="false">J15</f>
        <v>0</v>
      </c>
      <c r="I16" s="11" t="n">
        <f aca="false">IF(H16-IF(AND($H$5=A16,H16&gt;0),MIN(H16,$B$9-C16),0)&gt;0,(H16-IF(AND($H$5=A16,H16&gt;0),MIN(H16,$B$9-C16),0))*$F$5/12,0)</f>
        <v>0</v>
      </c>
      <c r="J16" s="11" t="n">
        <f aca="false">MAX(0,H16-IF(AND($H$5=A16,H16&gt;0),MIN(H16,$B$9-C16),0)+I16-IF(H16-IF(AND($H$5=A16,H16&gt;0),MIN(H16,$B$9-C16),0)&gt;0,$G$5,0))</f>
        <v>0</v>
      </c>
      <c r="K16" s="11" t="n">
        <f aca="false">M15</f>
        <v>5878.8</v>
      </c>
      <c r="L16" s="11" t="n">
        <f aca="false">IF(K16-IF(AND($H$6=A16,K16&gt;0),MIN(K16,$B$9-C16),0)&gt;0,(K16-IF(AND($H$6=A16,K16&gt;0),MIN(K16,$B$9-C16),0))*$F$6/12,0)</f>
        <v>117.576</v>
      </c>
      <c r="M16" s="11" t="n">
        <f aca="false">MAX(0,K16-IF(AND($H$6=A16,K16&gt;0),MIN(K16,$B$9-C16),0)+L16-IF(K16-IF(AND($H$6=A16,K16&gt;0),MIN(K16,$B$9-C16),0)&gt;0,$G$6,0))</f>
        <v>5816.376</v>
      </c>
      <c r="N16" s="11" t="n">
        <f aca="false">P15</f>
        <v>2939.4</v>
      </c>
      <c r="O16" s="11" t="n">
        <f aca="false">IF(N16-IF(AND($H$7=A16,N16&gt;0),MIN(N16,$B$9-C16),0)&gt;0,(N16-IF(AND($H$7=A16,N16&gt;0),MIN(N16,$B$9-C16),0))*$F$7/12,0)</f>
        <v>58.788</v>
      </c>
      <c r="P16" s="11" t="n">
        <f aca="false">MAX(0,N16-IF(AND($H$7=A16,N16&gt;0),MIN(N16,$B$9-C16),0)+O16-IF(N16-IF(AND($H$7=A16,N16&gt;0),MIN(N16,$B$9-C16),0)&gt;0,$G$7,0))</f>
        <v>2908.188</v>
      </c>
    </row>
    <row r="17" customFormat="false" ht="15" hidden="false" customHeight="false" outlineLevel="0" collapsed="false">
      <c r="A17" s="4" t="n">
        <v>4</v>
      </c>
      <c r="B17" s="11" t="n">
        <f aca="false">$B$5</f>
        <v>3300</v>
      </c>
      <c r="C17" s="11" t="n">
        <f aca="false">G16</f>
        <v>4907.80223184653</v>
      </c>
      <c r="D17" s="11" t="n">
        <f aca="false">IF(AND($H$5=A17,H17&gt;0),MIN(H17,$B$9-C17),0)+IF(AND($H$6=A17,K17&gt;0),MIN(K17,$B$9-C17),0)+IF(AND($H$7=A17,N17&gt;0),MIN(N17,$B$9-C17),0)</f>
        <v>0</v>
      </c>
      <c r="E17" s="11" t="n">
        <f aca="false">MAX(0,C17+D17-(B17+IF(A17=1,$B$10,0))+$B$8*($B$6+IF(I17&gt;0,$G$5,0)+IF(L17&gt;0,$G$6,0)+IF(O17&gt;0,$G$7,0)))</f>
        <v>2912.80223184653</v>
      </c>
      <c r="F17" s="11" t="n">
        <f aca="false">E17*$B$7*30/365</f>
        <v>28.7290083141027</v>
      </c>
      <c r="G17" s="11" t="n">
        <f aca="false">MAX(0,C17+D17-(B17+IF(A17=1,$B$10,0))+$B$6+IF(I17&gt;0,$G$5,0)+IF(L17&gt;0,$G$6,0)+IF(O17&gt;0,$G$7,0)+F17)</f>
        <v>4536.53124016063</v>
      </c>
      <c r="H17" s="11" t="n">
        <f aca="false">J16</f>
        <v>0</v>
      </c>
      <c r="I17" s="11" t="n">
        <f aca="false">IF(H17-IF(AND($H$5=A17,H17&gt;0),MIN(H17,$B$9-C17),0)&gt;0,(H17-IF(AND($H$5=A17,H17&gt;0),MIN(H17,$B$9-C17),0))*$F$5/12,0)</f>
        <v>0</v>
      </c>
      <c r="J17" s="11" t="n">
        <f aca="false">MAX(0,H17-IF(AND($H$5=A17,H17&gt;0),MIN(H17,$B$9-C17),0)+I17-IF(H17-IF(AND($H$5=A17,H17&gt;0),MIN(H17,$B$9-C17),0)&gt;0,$G$5,0))</f>
        <v>0</v>
      </c>
      <c r="K17" s="11" t="n">
        <f aca="false">M16</f>
        <v>5816.376</v>
      </c>
      <c r="L17" s="11" t="n">
        <f aca="false">IF(K17-IF(AND($H$6=A17,K17&gt;0),MIN(K17,$B$9-C17),0)&gt;0,(K17-IF(AND($H$6=A17,K17&gt;0),MIN(K17,$B$9-C17),0))*$F$6/12,0)</f>
        <v>116.32752</v>
      </c>
      <c r="M17" s="11" t="n">
        <f aca="false">MAX(0,K17-IF(AND($H$6=A17,K17&gt;0),MIN(K17,$B$9-C17),0)+L17-IF(K17-IF(AND($H$6=A17,K17&gt;0),MIN(K17,$B$9-C17),0)&gt;0,$G$6,0))</f>
        <v>5752.70352</v>
      </c>
      <c r="N17" s="11" t="n">
        <f aca="false">P16</f>
        <v>2908.188</v>
      </c>
      <c r="O17" s="11" t="n">
        <f aca="false">IF(N17-IF(AND($H$7=A17,N17&gt;0),MIN(N17,$B$9-C17),0)&gt;0,(N17-IF(AND($H$7=A17,N17&gt;0),MIN(N17,$B$9-C17),0))*$F$7/12,0)</f>
        <v>58.16376</v>
      </c>
      <c r="P17" s="11" t="n">
        <f aca="false">MAX(0,N17-IF(AND($H$7=A17,N17&gt;0),MIN(N17,$B$9-C17),0)+O17-IF(N17-IF(AND($H$7=A17,N17&gt;0),MIN(N17,$B$9-C17),0)&gt;0,$G$7,0))</f>
        <v>2876.35176</v>
      </c>
    </row>
    <row r="18" customFormat="false" ht="15" hidden="false" customHeight="false" outlineLevel="0" collapsed="false">
      <c r="A18" s="4" t="n">
        <v>5</v>
      </c>
      <c r="B18" s="11" t="n">
        <f aca="false">$B$5</f>
        <v>3300</v>
      </c>
      <c r="C18" s="11" t="n">
        <f aca="false">G17</f>
        <v>4536.53124016063</v>
      </c>
      <c r="D18" s="11" t="n">
        <f aca="false">IF(AND($H$5=A18,H18&gt;0),MIN(H18,$B$9-C18),0)+IF(AND($H$6=A18,K18&gt;0),MIN(K18,$B$9-C18),0)+IF(AND($H$7=A18,N18&gt;0),MIN(N18,$B$9-C18),0)</f>
        <v>0</v>
      </c>
      <c r="E18" s="11" t="n">
        <f aca="false">MAX(0,C18+D18-(B18+IF(A18=1,$B$10,0))+$B$8*($B$6+IF(I18&gt;0,$G$5,0)+IF(L18&gt;0,$G$6,0)+IF(O18&gt;0,$G$7,0)))</f>
        <v>2541.53124016063</v>
      </c>
      <c r="F18" s="11" t="n">
        <f aca="false">E18*$B$7*30/365</f>
        <v>25.0671574372007</v>
      </c>
      <c r="G18" s="11" t="n">
        <f aca="false">MAX(0,C18+D18-(B18+IF(A18=1,$B$10,0))+$B$6+IF(I18&gt;0,$G$5,0)+IF(L18&gt;0,$G$6,0)+IF(O18&gt;0,$G$7,0)+F18)</f>
        <v>4161.59839759783</v>
      </c>
      <c r="H18" s="11" t="n">
        <f aca="false">J17</f>
        <v>0</v>
      </c>
      <c r="I18" s="11" t="n">
        <f aca="false">IF(H18-IF(AND($H$5=A18,H18&gt;0),MIN(H18,$B$9-C18),0)&gt;0,(H18-IF(AND($H$5=A18,H18&gt;0),MIN(H18,$B$9-C18),0))*$F$5/12,0)</f>
        <v>0</v>
      </c>
      <c r="J18" s="11" t="n">
        <f aca="false">MAX(0,H18-IF(AND($H$5=A18,H18&gt;0),MIN(H18,$B$9-C18),0)+I18-IF(H18-IF(AND($H$5=A18,H18&gt;0),MIN(H18,$B$9-C18),0)&gt;0,$G$5,0))</f>
        <v>0</v>
      </c>
      <c r="K18" s="11" t="n">
        <f aca="false">M17</f>
        <v>5752.70352</v>
      </c>
      <c r="L18" s="11" t="n">
        <f aca="false">IF(K18-IF(AND($H$6=A18,K18&gt;0),MIN(K18,$B$9-C18),0)&gt;0,(K18-IF(AND($H$6=A18,K18&gt;0),MIN(K18,$B$9-C18),0))*$F$6/12,0)</f>
        <v>115.0540704</v>
      </c>
      <c r="M18" s="11" t="n">
        <f aca="false">MAX(0,K18-IF(AND($H$6=A18,K18&gt;0),MIN(K18,$B$9-C18),0)+L18-IF(K18-IF(AND($H$6=A18,K18&gt;0),MIN(K18,$B$9-C18),0)&gt;0,$G$6,0))</f>
        <v>5687.7575904</v>
      </c>
      <c r="N18" s="11" t="n">
        <f aca="false">P17</f>
        <v>2876.35176</v>
      </c>
      <c r="O18" s="11" t="n">
        <f aca="false">IF(N18-IF(AND($H$7=A18,N18&gt;0),MIN(N18,$B$9-C18),0)&gt;0,(N18-IF(AND($H$7=A18,N18&gt;0),MIN(N18,$B$9-C18),0))*$F$7/12,0)</f>
        <v>57.5270352</v>
      </c>
      <c r="P18" s="11" t="n">
        <f aca="false">MAX(0,N18-IF(AND($H$7=A18,N18&gt;0),MIN(N18,$B$9-C18),0)+O18-IF(N18-IF(AND($H$7=A18,N18&gt;0),MIN(N18,$B$9-C18),0)&gt;0,$G$7,0))</f>
        <v>2843.8787952</v>
      </c>
    </row>
    <row r="19" customFormat="false" ht="15" hidden="false" customHeight="false" outlineLevel="0" collapsed="false">
      <c r="A19" s="4" t="n">
        <v>6</v>
      </c>
      <c r="B19" s="11" t="n">
        <f aca="false">$B$5</f>
        <v>3300</v>
      </c>
      <c r="C19" s="11" t="n">
        <f aca="false">G18</f>
        <v>4161.59839759783</v>
      </c>
      <c r="D19" s="11" t="n">
        <f aca="false">IF(AND($H$5=A19,H19&gt;0),MIN(H19,$B$9-C19),0)+IF(AND($H$6=A19,K19&gt;0),MIN(K19,$B$9-C19),0)+IF(AND($H$7=A19,N19&gt;0),MIN(N19,$B$9-C19),0)</f>
        <v>0</v>
      </c>
      <c r="E19" s="11" t="n">
        <f aca="false">MAX(0,C19+D19-(B19+IF(A19=1,$B$10,0))+$B$8*($B$6+IF(I19&gt;0,$G$5,0)+IF(L19&gt;0,$G$6,0)+IF(O19&gt;0,$G$7,0)))</f>
        <v>2166.59839759783</v>
      </c>
      <c r="F19" s="11" t="n">
        <f aca="false">E19*$B$7*30/365</f>
        <v>21.3691896749375</v>
      </c>
      <c r="G19" s="11" t="n">
        <f aca="false">MAX(0,C19+D19-(B19+IF(A19=1,$B$10,0))+$B$6+IF(I19&gt;0,$G$5,0)+IF(L19&gt;0,$G$6,0)+IF(O19&gt;0,$G$7,0)+F19)</f>
        <v>3782.96758727277</v>
      </c>
      <c r="H19" s="11" t="n">
        <f aca="false">J18</f>
        <v>0</v>
      </c>
      <c r="I19" s="11" t="n">
        <f aca="false">IF(H19-IF(AND($H$5=A19,H19&gt;0),MIN(H19,$B$9-C19),0)&gt;0,(H19-IF(AND($H$5=A19,H19&gt;0),MIN(H19,$B$9-C19),0))*$F$5/12,0)</f>
        <v>0</v>
      </c>
      <c r="J19" s="11" t="n">
        <f aca="false">MAX(0,H19-IF(AND($H$5=A19,H19&gt;0),MIN(H19,$B$9-C19),0)+I19-IF(H19-IF(AND($H$5=A19,H19&gt;0),MIN(H19,$B$9-C19),0)&gt;0,$G$5,0))</f>
        <v>0</v>
      </c>
      <c r="K19" s="11" t="n">
        <f aca="false">M18</f>
        <v>5687.7575904</v>
      </c>
      <c r="L19" s="11" t="n">
        <f aca="false">IF(K19-IF(AND($H$6=A19,K19&gt;0),MIN(K19,$B$9-C19),0)&gt;0,(K19-IF(AND($H$6=A19,K19&gt;0),MIN(K19,$B$9-C19),0))*$F$6/12,0)</f>
        <v>113.755151808</v>
      </c>
      <c r="M19" s="11" t="n">
        <f aca="false">MAX(0,K19-IF(AND($H$6=A19,K19&gt;0),MIN(K19,$B$9-C19),0)+L19-IF(K19-IF(AND($H$6=A19,K19&gt;0),MIN(K19,$B$9-C19),0)&gt;0,$G$6,0))</f>
        <v>5621.512742208</v>
      </c>
      <c r="N19" s="11" t="n">
        <f aca="false">P18</f>
        <v>2843.8787952</v>
      </c>
      <c r="O19" s="11" t="n">
        <f aca="false">IF(N19-IF(AND($H$7=A19,N19&gt;0),MIN(N19,$B$9-C19),0)&gt;0,(N19-IF(AND($H$7=A19,N19&gt;0),MIN(N19,$B$9-C19),0))*$F$7/12,0)</f>
        <v>56.877575904</v>
      </c>
      <c r="P19" s="11" t="n">
        <f aca="false">MAX(0,N19-IF(AND($H$7=A19,N19&gt;0),MIN(N19,$B$9-C19),0)+O19-IF(N19-IF(AND($H$7=A19,N19&gt;0),MIN(N19,$B$9-C19),0)&gt;0,$G$7,0))</f>
        <v>2810.756371104</v>
      </c>
    </row>
    <row r="20" customFormat="false" ht="15" hidden="false" customHeight="false" outlineLevel="0" collapsed="false">
      <c r="A20" s="4" t="n">
        <v>7</v>
      </c>
      <c r="B20" s="11" t="n">
        <f aca="false">$B$5</f>
        <v>3300</v>
      </c>
      <c r="C20" s="11" t="n">
        <f aca="false">G19</f>
        <v>3782.96758727277</v>
      </c>
      <c r="D20" s="11" t="n">
        <f aca="false">IF(AND($H$5=A20,H20&gt;0),MIN(H20,$B$9-C20),0)+IF(AND($H$6=A20,K20&gt;0),MIN(K20,$B$9-C20),0)+IF(AND($H$7=A20,N20&gt;0),MIN(N20,$B$9-C20),0)</f>
        <v>0</v>
      </c>
      <c r="E20" s="11" t="n">
        <f aca="false">MAX(0,C20+D20-(B20+IF(A20=1,$B$10,0))+$B$8*($B$6+IF(I20&gt;0,$G$5,0)+IF(L20&gt;0,$G$6,0)+IF(O20&gt;0,$G$7,0)))</f>
        <v>1787.96758727277</v>
      </c>
      <c r="F20" s="11" t="n">
        <f aca="false">E20*$B$7*30/365</f>
        <v>17.634748805978</v>
      </c>
      <c r="G20" s="11" t="n">
        <f aca="false">MAX(0,C20+D20-(B20+IF(A20=1,$B$10,0))+$B$6+IF(I20&gt;0,$G$5,0)+IF(L20&gt;0,$G$6,0)+IF(O20&gt;0,$G$7,0)+F20)</f>
        <v>3400.60233607875</v>
      </c>
      <c r="H20" s="11" t="n">
        <f aca="false">J19</f>
        <v>0</v>
      </c>
      <c r="I20" s="11" t="n">
        <f aca="false">IF(H20-IF(AND($H$5=A20,H20&gt;0),MIN(H20,$B$9-C20),0)&gt;0,(H20-IF(AND($H$5=A20,H20&gt;0),MIN(H20,$B$9-C20),0))*$F$5/12,0)</f>
        <v>0</v>
      </c>
      <c r="J20" s="11" t="n">
        <f aca="false">MAX(0,H20-IF(AND($H$5=A20,H20&gt;0),MIN(H20,$B$9-C20),0)+I20-IF(H20-IF(AND($H$5=A20,H20&gt;0),MIN(H20,$B$9-C20),0)&gt;0,$G$5,0))</f>
        <v>0</v>
      </c>
      <c r="K20" s="11" t="n">
        <f aca="false">M19</f>
        <v>5621.512742208</v>
      </c>
      <c r="L20" s="11" t="n">
        <f aca="false">IF(K20-IF(AND($H$6=A20,K20&gt;0),MIN(K20,$B$9-C20),0)&gt;0,(K20-IF(AND($H$6=A20,K20&gt;0),MIN(K20,$B$9-C20),0))*$F$6/12,0)</f>
        <v>112.43025484416</v>
      </c>
      <c r="M20" s="11" t="n">
        <f aca="false">MAX(0,K20-IF(AND($H$6=A20,K20&gt;0),MIN(K20,$B$9-C20),0)+L20-IF(K20-IF(AND($H$6=A20,K20&gt;0),MIN(K20,$B$9-C20),0)&gt;0,$G$6,0))</f>
        <v>5553.94299705216</v>
      </c>
      <c r="N20" s="11" t="n">
        <f aca="false">P19</f>
        <v>2810.756371104</v>
      </c>
      <c r="O20" s="11" t="n">
        <f aca="false">IF(N20-IF(AND($H$7=A20,N20&gt;0),MIN(N20,$B$9-C20),0)&gt;0,(N20-IF(AND($H$7=A20,N20&gt;0),MIN(N20,$B$9-C20),0))*$F$7/12,0)</f>
        <v>56.21512742208</v>
      </c>
      <c r="P20" s="11" t="n">
        <f aca="false">MAX(0,N20-IF(AND($H$7=A20,N20&gt;0),MIN(N20,$B$9-C20),0)+O20-IF(N20-IF(AND($H$7=A20,N20&gt;0),MIN(N20,$B$9-C20),0)&gt;0,$G$7,0))</f>
        <v>2776.97149852608</v>
      </c>
    </row>
    <row r="21" customFormat="false" ht="15" hidden="false" customHeight="false" outlineLevel="0" collapsed="false">
      <c r="A21" s="4" t="n">
        <v>8</v>
      </c>
      <c r="B21" s="11" t="n">
        <f aca="false">$B$5</f>
        <v>3300</v>
      </c>
      <c r="C21" s="11" t="n">
        <f aca="false">G20</f>
        <v>3400.60233607875</v>
      </c>
      <c r="D21" s="11" t="n">
        <f aca="false">IF(AND($H$5=A21,H21&gt;0),MIN(H21,$B$9-C21),0)+IF(AND($H$6=A21,K21&gt;0),MIN(K21,$B$9-C21),0)+IF(AND($H$7=A21,N21&gt;0),MIN(N21,$B$9-C21),0)</f>
        <v>0</v>
      </c>
      <c r="E21" s="11" t="n">
        <f aca="false">MAX(0,C21+D21-(B21+IF(A21=1,$B$10,0))+$B$8*($B$6+IF(I21&gt;0,$G$5,0)+IF(L21&gt;0,$G$6,0)+IF(O21&gt;0,$G$7,0)))</f>
        <v>1405.60233607874</v>
      </c>
      <c r="F21" s="11" t="n">
        <f aca="false">E21*$B$7*30/365</f>
        <v>13.8634750955712</v>
      </c>
      <c r="G21" s="11" t="n">
        <f aca="false">MAX(0,C21+D21-(B21+IF(A21=1,$B$10,0))+$B$6+IF(I21&gt;0,$G$5,0)+IF(L21&gt;0,$G$6,0)+IF(O21&gt;0,$G$7,0)+F21)</f>
        <v>3014.46581117432</v>
      </c>
      <c r="H21" s="11" t="n">
        <f aca="false">J20</f>
        <v>0</v>
      </c>
      <c r="I21" s="11" t="n">
        <f aca="false">IF(H21-IF(AND($H$5=A21,H21&gt;0),MIN(H21,$B$9-C21),0)&gt;0,(H21-IF(AND($H$5=A21,H21&gt;0),MIN(H21,$B$9-C21),0))*$F$5/12,0)</f>
        <v>0</v>
      </c>
      <c r="J21" s="11" t="n">
        <f aca="false">MAX(0,H21-IF(AND($H$5=A21,H21&gt;0),MIN(H21,$B$9-C21),0)+I21-IF(H21-IF(AND($H$5=A21,H21&gt;0),MIN(H21,$B$9-C21),0)&gt;0,$G$5,0))</f>
        <v>0</v>
      </c>
      <c r="K21" s="11" t="n">
        <f aca="false">M20</f>
        <v>5553.94299705216</v>
      </c>
      <c r="L21" s="11" t="n">
        <f aca="false">IF(K21-IF(AND($H$6=A21,K21&gt;0),MIN(K21,$B$9-C21),0)&gt;0,(K21-IF(AND($H$6=A21,K21&gt;0),MIN(K21,$B$9-C21),0))*$F$6/12,0)</f>
        <v>111.078859941043</v>
      </c>
      <c r="M21" s="11" t="n">
        <f aca="false">MAX(0,K21-IF(AND($H$6=A21,K21&gt;0),MIN(K21,$B$9-C21),0)+L21-IF(K21-IF(AND($H$6=A21,K21&gt;0),MIN(K21,$B$9-C21),0)&gt;0,$G$6,0))</f>
        <v>5485.0218569932</v>
      </c>
      <c r="N21" s="11" t="n">
        <f aca="false">P20</f>
        <v>2776.97149852608</v>
      </c>
      <c r="O21" s="11" t="n">
        <f aca="false">IF(N21-IF(AND($H$7=A21,N21&gt;0),MIN(N21,$B$9-C21),0)&gt;0,(N21-IF(AND($H$7=A21,N21&gt;0),MIN(N21,$B$9-C21),0))*$F$7/12,0)</f>
        <v>55.5394299705216</v>
      </c>
      <c r="P21" s="11" t="n">
        <f aca="false">MAX(0,N21-IF(AND($H$7=A21,N21&gt;0),MIN(N21,$B$9-C21),0)+O21-IF(N21-IF(AND($H$7=A21,N21&gt;0),MIN(N21,$B$9-C21),0)&gt;0,$G$7,0))</f>
        <v>2742.5109284966</v>
      </c>
    </row>
    <row r="22" customFormat="false" ht="15" hidden="false" customHeight="false" outlineLevel="0" collapsed="false">
      <c r="A22" s="4" t="n">
        <v>9</v>
      </c>
      <c r="B22" s="11" t="n">
        <f aca="false">$B$5</f>
        <v>3300</v>
      </c>
      <c r="C22" s="11" t="n">
        <f aca="false">G21</f>
        <v>3014.46581117432</v>
      </c>
      <c r="D22" s="11" t="n">
        <f aca="false">IF(AND($H$5=A22,H22&gt;0),MIN(H22,$B$9-C22),0)+IF(AND($H$6=A22,K22&gt;0),MIN(K22,$B$9-C22),0)+IF(AND($H$7=A22,N22&gt;0),MIN(N22,$B$9-C22),0)</f>
        <v>0</v>
      </c>
      <c r="E22" s="11" t="n">
        <f aca="false">MAX(0,C22+D22-(B22+IF(A22=1,$B$10,0))+$B$8*($B$6+IF(I22&gt;0,$G$5,0)+IF(L22&gt;0,$G$6,0)+IF(O22&gt;0,$G$7,0)))</f>
        <v>1019.46581117432</v>
      </c>
      <c r="F22" s="11" t="n">
        <f aca="false">E22*$B$7*30/365</f>
        <v>10.0550052608974</v>
      </c>
      <c r="G22" s="11" t="n">
        <f aca="false">MAX(0,C22+D22-(B22+IF(A22=1,$B$10,0))+$B$6+IF(I22&gt;0,$G$5,0)+IF(L22&gt;0,$G$6,0)+IF(O22&gt;0,$G$7,0)+F22)</f>
        <v>2624.52081643521</v>
      </c>
      <c r="H22" s="11" t="n">
        <f aca="false">J21</f>
        <v>0</v>
      </c>
      <c r="I22" s="11" t="n">
        <f aca="false">IF(H22-IF(AND($H$5=A22,H22&gt;0),MIN(H22,$B$9-C22),0)&gt;0,(H22-IF(AND($H$5=A22,H22&gt;0),MIN(H22,$B$9-C22),0))*$F$5/12,0)</f>
        <v>0</v>
      </c>
      <c r="J22" s="11" t="n">
        <f aca="false">MAX(0,H22-IF(AND($H$5=A22,H22&gt;0),MIN(H22,$B$9-C22),0)+I22-IF(H22-IF(AND($H$5=A22,H22&gt;0),MIN(H22,$B$9-C22),0)&gt;0,$G$5,0))</f>
        <v>0</v>
      </c>
      <c r="K22" s="11" t="n">
        <f aca="false">M21</f>
        <v>5485.0218569932</v>
      </c>
      <c r="L22" s="11" t="n">
        <f aca="false">IF(K22-IF(AND($H$6=A22,K22&gt;0),MIN(K22,$B$9-C22),0)&gt;0,(K22-IF(AND($H$6=A22,K22&gt;0),MIN(K22,$B$9-C22),0))*$F$6/12,0)</f>
        <v>109.700437139864</v>
      </c>
      <c r="M22" s="11" t="n">
        <f aca="false">MAX(0,K22-IF(AND($H$6=A22,K22&gt;0),MIN(K22,$B$9-C22),0)+L22-IF(K22-IF(AND($H$6=A22,K22&gt;0),MIN(K22,$B$9-C22),0)&gt;0,$G$6,0))</f>
        <v>5414.72229413307</v>
      </c>
      <c r="N22" s="11" t="n">
        <f aca="false">P21</f>
        <v>2742.5109284966</v>
      </c>
      <c r="O22" s="11" t="n">
        <f aca="false">IF(N22-IF(AND($H$7=A22,N22&gt;0),MIN(N22,$B$9-C22),0)&gt;0,(N22-IF(AND($H$7=A22,N22&gt;0),MIN(N22,$B$9-C22),0))*$F$7/12,0)</f>
        <v>54.850218569932</v>
      </c>
      <c r="P22" s="11" t="n">
        <f aca="false">MAX(0,N22-IF(AND($H$7=A22,N22&gt;0),MIN(N22,$B$9-C22),0)+O22-IF(N22-IF(AND($H$7=A22,N22&gt;0),MIN(N22,$B$9-C22),0)&gt;0,$G$7,0))</f>
        <v>2707.36114706653</v>
      </c>
    </row>
    <row r="23" customFormat="false" ht="15" hidden="false" customHeight="false" outlineLevel="0" collapsed="false">
      <c r="A23" s="4" t="n">
        <v>10</v>
      </c>
      <c r="B23" s="11" t="n">
        <f aca="false">$B$5</f>
        <v>3300</v>
      </c>
      <c r="C23" s="11" t="n">
        <f aca="false">G22</f>
        <v>2624.52081643521</v>
      </c>
      <c r="D23" s="11" t="n">
        <f aca="false">IF(AND($H$5=A23,H23&gt;0),MIN(H23,$B$9-C23),0)+IF(AND($H$6=A23,K23&gt;0),MIN(K23,$B$9-C23),0)+IF(AND($H$7=A23,N23&gt;0),MIN(N23,$B$9-C23),0)</f>
        <v>0</v>
      </c>
      <c r="E23" s="11" t="n">
        <f aca="false">MAX(0,C23+D23-(B23+IF(A23=1,$B$10,0))+$B$8*($B$6+IF(I23&gt;0,$G$5,0)+IF(L23&gt;0,$G$6,0)+IF(O23&gt;0,$G$7,0)))</f>
        <v>629.520816435213</v>
      </c>
      <c r="F23" s="11" t="n">
        <f aca="false">E23*$B$7*30/365</f>
        <v>6.20897243607334</v>
      </c>
      <c r="G23" s="11" t="n">
        <f aca="false">MAX(0,C23+D23-(B23+IF(A23=1,$B$10,0))+$B$6+IF(I23&gt;0,$G$5,0)+IF(L23&gt;0,$G$6,0)+IF(O23&gt;0,$G$7,0)+F23)</f>
        <v>2230.72978887129</v>
      </c>
      <c r="H23" s="11" t="n">
        <f aca="false">J22</f>
        <v>0</v>
      </c>
      <c r="I23" s="11" t="n">
        <f aca="false">IF(H23-IF(AND($H$5=A23,H23&gt;0),MIN(H23,$B$9-C23),0)&gt;0,(H23-IF(AND($H$5=A23,H23&gt;0),MIN(H23,$B$9-C23),0))*$F$5/12,0)</f>
        <v>0</v>
      </c>
      <c r="J23" s="11" t="n">
        <f aca="false">MAX(0,H23-IF(AND($H$5=A23,H23&gt;0),MIN(H23,$B$9-C23),0)+I23-IF(H23-IF(AND($H$5=A23,H23&gt;0),MIN(H23,$B$9-C23),0)&gt;0,$G$5,0))</f>
        <v>0</v>
      </c>
      <c r="K23" s="11" t="n">
        <f aca="false">M22</f>
        <v>5414.72229413307</v>
      </c>
      <c r="L23" s="11" t="n">
        <f aca="false">IF(K23-IF(AND($H$6=A23,K23&gt;0),MIN(K23,$B$9-C23),0)&gt;0,(K23-IF(AND($H$6=A23,K23&gt;0),MIN(K23,$B$9-C23),0))*$F$6/12,0)</f>
        <v>108.294445882661</v>
      </c>
      <c r="M23" s="11" t="n">
        <f aca="false">MAX(0,K23-IF(AND($H$6=A23,K23&gt;0),MIN(K23,$B$9-C23),0)+L23-IF(K23-IF(AND($H$6=A23,K23&gt;0),MIN(K23,$B$9-C23),0)&gt;0,$G$6,0))</f>
        <v>5343.01674001573</v>
      </c>
      <c r="N23" s="11" t="n">
        <f aca="false">P22</f>
        <v>2707.36114706653</v>
      </c>
      <c r="O23" s="11" t="n">
        <f aca="false">IF(N23-IF(AND($H$7=A23,N23&gt;0),MIN(N23,$B$9-C23),0)&gt;0,(N23-IF(AND($H$7=A23,N23&gt;0),MIN(N23,$B$9-C23),0))*$F$7/12,0)</f>
        <v>54.1472229413307</v>
      </c>
      <c r="P23" s="11" t="n">
        <f aca="false">MAX(0,N23-IF(AND($H$7=A23,N23&gt;0),MIN(N23,$B$9-C23),0)+O23-IF(N23-IF(AND($H$7=A23,N23&gt;0),MIN(N23,$B$9-C23),0)&gt;0,$G$7,0))</f>
        <v>2671.50837000787</v>
      </c>
    </row>
    <row r="24" customFormat="false" ht="15" hidden="false" customHeight="false" outlineLevel="0" collapsed="false">
      <c r="A24" s="4" t="n">
        <v>11</v>
      </c>
      <c r="B24" s="11" t="n">
        <f aca="false">$B$5</f>
        <v>3300</v>
      </c>
      <c r="C24" s="11" t="n">
        <f aca="false">G23</f>
        <v>2230.72978887129</v>
      </c>
      <c r="D24" s="11" t="n">
        <f aca="false">IF(AND($H$5=A24,H24&gt;0),MIN(H24,$B$9-C24),0)+IF(AND($H$6=A24,K24&gt;0),MIN(K24,$B$9-C24),0)+IF(AND($H$7=A24,N24&gt;0),MIN(N24,$B$9-C24),0)</f>
        <v>0</v>
      </c>
      <c r="E24" s="11" t="n">
        <f aca="false">MAX(0,C24+D24-(B24+IF(A24=1,$B$10,0))+$B$8*($B$6+IF(I24&gt;0,$G$5,0)+IF(L24&gt;0,$G$6,0)+IF(O24&gt;0,$G$7,0)))</f>
        <v>235.729788871287</v>
      </c>
      <c r="F24" s="11" t="n">
        <f aca="false">E24*$B$7*30/365</f>
        <v>2.32500613681269</v>
      </c>
      <c r="G24" s="11" t="n">
        <f aca="false">MAX(0,C24+D24-(B24+IF(A24=1,$B$10,0))+$B$6+IF(I24&gt;0,$G$5,0)+IF(L24&gt;0,$G$6,0)+IF(O24&gt;0,$G$7,0)+F24)</f>
        <v>1833.0547950081</v>
      </c>
      <c r="H24" s="11" t="n">
        <f aca="false">J23</f>
        <v>0</v>
      </c>
      <c r="I24" s="11" t="n">
        <f aca="false">IF(H24-IF(AND($H$5=A24,H24&gt;0),MIN(H24,$B$9-C24),0)&gt;0,(H24-IF(AND($H$5=A24,H24&gt;0),MIN(H24,$B$9-C24),0))*$F$5/12,0)</f>
        <v>0</v>
      </c>
      <c r="J24" s="11" t="n">
        <f aca="false">MAX(0,H24-IF(AND($H$5=A24,H24&gt;0),MIN(H24,$B$9-C24),0)+I24-IF(H24-IF(AND($H$5=A24,H24&gt;0),MIN(H24,$B$9-C24),0)&gt;0,$G$5,0))</f>
        <v>0</v>
      </c>
      <c r="K24" s="11" t="n">
        <f aca="false">M23</f>
        <v>5343.01674001573</v>
      </c>
      <c r="L24" s="11" t="n">
        <f aca="false">IF(K24-IF(AND($H$6=A24,K24&gt;0),MIN(K24,$B$9-C24),0)&gt;0,(K24-IF(AND($H$6=A24,K24&gt;0),MIN(K24,$B$9-C24),0))*$F$6/12,0)</f>
        <v>106.860334800315</v>
      </c>
      <c r="M24" s="11" t="n">
        <f aca="false">MAX(0,K24-IF(AND($H$6=A24,K24&gt;0),MIN(K24,$B$9-C24),0)+L24-IF(K24-IF(AND($H$6=A24,K24&gt;0),MIN(K24,$B$9-C24),0)&gt;0,$G$6,0))</f>
        <v>5269.87707481604</v>
      </c>
      <c r="N24" s="11" t="n">
        <f aca="false">P23</f>
        <v>2671.50837000787</v>
      </c>
      <c r="O24" s="11" t="n">
        <f aca="false">IF(N24-IF(AND($H$7=A24,N24&gt;0),MIN(N24,$B$9-C24),0)&gt;0,(N24-IF(AND($H$7=A24,N24&gt;0),MIN(N24,$B$9-C24),0))*$F$7/12,0)</f>
        <v>53.4301674001573</v>
      </c>
      <c r="P24" s="11" t="n">
        <f aca="false">MAX(0,N24-IF(AND($H$7=A24,N24&gt;0),MIN(N24,$B$9-C24),0)+O24-IF(N24-IF(AND($H$7=A24,N24&gt;0),MIN(N24,$B$9-C24),0)&gt;0,$G$7,0))</f>
        <v>2634.93853740802</v>
      </c>
    </row>
    <row r="25" customFormat="false" ht="15" hidden="false" customHeight="false" outlineLevel="0" collapsed="false">
      <c r="A25" s="4" t="n">
        <v>12</v>
      </c>
      <c r="B25" s="11" t="n">
        <f aca="false">$B$5</f>
        <v>3300</v>
      </c>
      <c r="C25" s="11" t="n">
        <f aca="false">G24</f>
        <v>1833.0547950081</v>
      </c>
      <c r="D25" s="11" t="n">
        <f aca="false">IF(AND($H$5=A25,H25&gt;0),MIN(H25,$B$9-C25),0)+IF(AND($H$6=A25,K25&gt;0),MIN(K25,$B$9-C25),0)+IF(AND($H$7=A25,N25&gt;0),MIN(N25,$B$9-C25),0)</f>
        <v>0</v>
      </c>
      <c r="E25" s="11" t="n">
        <f aca="false">MAX(0,C25+D25-(B25+IF(A25=1,$B$10,0))+$B$8*($B$6+IF(I25&gt;0,$G$5,0)+IF(L25&gt;0,$G$6,0)+IF(O25&gt;0,$G$7,0)))</f>
        <v>0</v>
      </c>
      <c r="F25" s="11" t="n">
        <f aca="false">E25*$B$7*30/365</f>
        <v>0</v>
      </c>
      <c r="G25" s="11" t="n">
        <f aca="false">MAX(0,C25+D25-(B25+IF(A25=1,$B$10,0))+$B$6+IF(I25&gt;0,$G$5,0)+IF(L25&gt;0,$G$6,0)+IF(O25&gt;0,$G$7,0)+F25)</f>
        <v>1433.0547950081</v>
      </c>
      <c r="H25" s="11" t="n">
        <f aca="false">J24</f>
        <v>0</v>
      </c>
      <c r="I25" s="11" t="n">
        <f aca="false">IF(H25-IF(AND($H$5=A25,H25&gt;0),MIN(H25,$B$9-C25),0)&gt;0,(H25-IF(AND($H$5=A25,H25&gt;0),MIN(H25,$B$9-C25),0))*$F$5/12,0)</f>
        <v>0</v>
      </c>
      <c r="J25" s="11" t="n">
        <f aca="false">MAX(0,H25-IF(AND($H$5=A25,H25&gt;0),MIN(H25,$B$9-C25),0)+I25-IF(H25-IF(AND($H$5=A25,H25&gt;0),MIN(H25,$B$9-C25),0)&gt;0,$G$5,0))</f>
        <v>0</v>
      </c>
      <c r="K25" s="11" t="n">
        <f aca="false">M24</f>
        <v>5269.87707481604</v>
      </c>
      <c r="L25" s="11" t="n">
        <f aca="false">IF(K25-IF(AND($H$6=A25,K25&gt;0),MIN(K25,$B$9-C25),0)&gt;0,(K25-IF(AND($H$6=A25,K25&gt;0),MIN(K25,$B$9-C25),0))*$F$6/12,0)</f>
        <v>105.397541496321</v>
      </c>
      <c r="M25" s="11" t="n">
        <f aca="false">MAX(0,K25-IF(AND($H$6=A25,K25&gt;0),MIN(K25,$B$9-C25),0)+L25-IF(K25-IF(AND($H$6=A25,K25&gt;0),MIN(K25,$B$9-C25),0)&gt;0,$G$6,0))</f>
        <v>5195.27461631237</v>
      </c>
      <c r="N25" s="11" t="n">
        <f aca="false">P24</f>
        <v>2634.93853740802</v>
      </c>
      <c r="O25" s="11" t="n">
        <f aca="false">IF(N25-IF(AND($H$7=A25,N25&gt;0),MIN(N25,$B$9-C25),0)&gt;0,(N25-IF(AND($H$7=A25,N25&gt;0),MIN(N25,$B$9-C25),0))*$F$7/12,0)</f>
        <v>52.6987707481604</v>
      </c>
      <c r="P25" s="11" t="n">
        <f aca="false">MAX(0,N25-IF(AND($H$7=A25,N25&gt;0),MIN(N25,$B$9-C25),0)+O25-IF(N25-IF(AND($H$7=A25,N25&gt;0),MIN(N25,$B$9-C25),0)&gt;0,$G$7,0))</f>
        <v>2597.63730815618</v>
      </c>
    </row>
    <row r="26" customFormat="false" ht="15" hidden="false" customHeight="false" outlineLevel="0" collapsed="false">
      <c r="A26" s="4" t="n">
        <v>13</v>
      </c>
      <c r="B26" s="11" t="n">
        <f aca="false">$B$5</f>
        <v>3300</v>
      </c>
      <c r="C26" s="11" t="n">
        <f aca="false">G25</f>
        <v>1433.0547950081</v>
      </c>
      <c r="D26" s="11" t="n">
        <f aca="false">IF(AND($H$5=A26,H26&gt;0),MIN(H26,$B$9-C26),0)+IF(AND($H$6=A26,K26&gt;0),MIN(K26,$B$9-C26),0)+IF(AND($H$7=A26,N26&gt;0),MIN(N26,$B$9-C26),0)</f>
        <v>4566.9452049919</v>
      </c>
      <c r="E26" s="11" t="n">
        <f aca="false">MAX(0,C26+D26-(B26+IF(A26=1,$B$10,0))+$B$8*($B$6+IF(I26&gt;0,$G$5,0)+IF(L26&gt;0,$G$6,0)+IF(O26&gt;0,$G$7,0)))</f>
        <v>4005</v>
      </c>
      <c r="F26" s="11" t="n">
        <f aca="false">E26*$B$7*30/365</f>
        <v>39.5013698630137</v>
      </c>
      <c r="G26" s="11" t="n">
        <f aca="false">MAX(0,C26+D26-(B26+IF(A26=1,$B$10,0))+$B$6+IF(I26&gt;0,$G$5,0)+IF(L26&gt;0,$G$6,0)+IF(O26&gt;0,$G$7,0)+F26)</f>
        <v>5639.50136986301</v>
      </c>
      <c r="H26" s="11" t="n">
        <f aca="false">J25</f>
        <v>0</v>
      </c>
      <c r="I26" s="11" t="n">
        <f aca="false">IF(H26-IF(AND($H$5=A26,H26&gt;0),MIN(H26,$B$9-C26),0)&gt;0,(H26-IF(AND($H$5=A26,H26&gt;0),MIN(H26,$B$9-C26),0))*$F$5/12,0)</f>
        <v>0</v>
      </c>
      <c r="J26" s="11" t="n">
        <f aca="false">MAX(0,H26-IF(AND($H$5=A26,H26&gt;0),MIN(H26,$B$9-C26),0)+I26-IF(H26-IF(AND($H$5=A26,H26&gt;0),MIN(H26,$B$9-C26),0)&gt;0,$G$5,0))</f>
        <v>0</v>
      </c>
      <c r="K26" s="11" t="n">
        <f aca="false">M25</f>
        <v>5195.27461631237</v>
      </c>
      <c r="L26" s="11" t="n">
        <f aca="false">IF(K26-IF(AND($H$6=A26,K26&gt;0),MIN(K26,$B$9-C26),0)&gt;0,(K26-IF(AND($H$6=A26,K26&gt;0),MIN(K26,$B$9-C26),0))*$F$6/12,0)</f>
        <v>12.5665882264093</v>
      </c>
      <c r="M26" s="11" t="n">
        <f aca="false">MAX(0,K26-IF(AND($H$6=A26,K26&gt;0),MIN(K26,$B$9-C26),0)+L26-IF(K26-IF(AND($H$6=A26,K26&gt;0),MIN(K26,$B$9-C26),0)&gt;0,$G$6,0))</f>
        <v>460.895999546874</v>
      </c>
      <c r="N26" s="11" t="n">
        <f aca="false">P25</f>
        <v>2597.63730815618</v>
      </c>
      <c r="O26" s="11" t="n">
        <f aca="false">IF(N26-IF(AND($H$7=A26,N26&gt;0),MIN(N26,$B$9-C26),0)&gt;0,(N26-IF(AND($H$7=A26,N26&gt;0),MIN(N26,$B$9-C26),0))*$F$7/12,0)</f>
        <v>51.9527461631236</v>
      </c>
      <c r="P26" s="11" t="n">
        <f aca="false">MAX(0,N26-IF(AND($H$7=A26,N26&gt;0),MIN(N26,$B$9-C26),0)+O26-IF(N26-IF(AND($H$7=A26,N26&gt;0),MIN(N26,$B$9-C26),0)&gt;0,$G$7,0))</f>
        <v>2559.59005431931</v>
      </c>
    </row>
    <row r="27" customFormat="false" ht="15" hidden="false" customHeight="false" outlineLevel="0" collapsed="false">
      <c r="A27" s="4" t="n">
        <v>14</v>
      </c>
      <c r="B27" s="11" t="n">
        <f aca="false">$B$5</f>
        <v>3300</v>
      </c>
      <c r="C27" s="11" t="n">
        <f aca="false">G26</f>
        <v>5639.50136986301</v>
      </c>
      <c r="D27" s="11" t="n">
        <f aca="false">IF(AND($H$5=A27,H27&gt;0),MIN(H27,$B$9-C27),0)+IF(AND($H$6=A27,K27&gt;0),MIN(K27,$B$9-C27),0)+IF(AND($H$7=A27,N27&gt;0),MIN(N27,$B$9-C27),0)</f>
        <v>0</v>
      </c>
      <c r="E27" s="11" t="n">
        <f aca="false">MAX(0,C27+D27-(B27+IF(A27=1,$B$10,0))+$B$8*($B$6+IF(I27&gt;0,$G$5,0)+IF(L27&gt;0,$G$6,0)+IF(O27&gt;0,$G$7,0)))</f>
        <v>3644.50136986301</v>
      </c>
      <c r="F27" s="11" t="n">
        <f aca="false">E27*$B$7*30/365</f>
        <v>35.9457669356352</v>
      </c>
      <c r="G27" s="11" t="n">
        <f aca="false">MAX(0,C27+D27-(B27+IF(A27=1,$B$10,0))+$B$6+IF(I27&gt;0,$G$5,0)+IF(L27&gt;0,$G$6,0)+IF(O27&gt;0,$G$7,0)+F27)</f>
        <v>5275.44713679865</v>
      </c>
      <c r="H27" s="11" t="n">
        <f aca="false">J26</f>
        <v>0</v>
      </c>
      <c r="I27" s="11" t="n">
        <f aca="false">IF(H27-IF(AND($H$5=A27,H27&gt;0),MIN(H27,$B$9-C27),0)&gt;0,(H27-IF(AND($H$5=A27,H27&gt;0),MIN(H27,$B$9-C27),0))*$F$5/12,0)</f>
        <v>0</v>
      </c>
      <c r="J27" s="11" t="n">
        <f aca="false">MAX(0,H27-IF(AND($H$5=A27,H27&gt;0),MIN(H27,$B$9-C27),0)+I27-IF(H27-IF(AND($H$5=A27,H27&gt;0),MIN(H27,$B$9-C27),0)&gt;0,$G$5,0))</f>
        <v>0</v>
      </c>
      <c r="K27" s="11" t="n">
        <f aca="false">M26</f>
        <v>460.895999546874</v>
      </c>
      <c r="L27" s="11" t="n">
        <f aca="false">IF(K27-IF(AND($H$6=A27,K27&gt;0),MIN(K27,$B$9-C27),0)&gt;0,(K27-IF(AND($H$6=A27,K27&gt;0),MIN(K27,$B$9-C27),0))*$F$6/12,0)</f>
        <v>9.21791999093748</v>
      </c>
      <c r="M27" s="11" t="n">
        <f aca="false">MAX(0,K27-IF(AND($H$6=A27,K27&gt;0),MIN(K27,$B$9-C27),0)+L27-IF(K27-IF(AND($H$6=A27,K27&gt;0),MIN(K27,$B$9-C27),0)&gt;0,$G$6,0))</f>
        <v>290.113919537812</v>
      </c>
      <c r="N27" s="11" t="n">
        <f aca="false">P26</f>
        <v>2559.59005431931</v>
      </c>
      <c r="O27" s="11" t="n">
        <f aca="false">IF(N27-IF(AND($H$7=A27,N27&gt;0),MIN(N27,$B$9-C27),0)&gt;0,(N27-IF(AND($H$7=A27,N27&gt;0),MIN(N27,$B$9-C27),0))*$F$7/12,0)</f>
        <v>51.1918010863861</v>
      </c>
      <c r="P27" s="11" t="n">
        <f aca="false">MAX(0,N27-IF(AND($H$7=A27,N27&gt;0),MIN(N27,$B$9-C27),0)+O27-IF(N27-IF(AND($H$7=A27,N27&gt;0),MIN(N27,$B$9-C27),0)&gt;0,$G$7,0))</f>
        <v>2520.78185540569</v>
      </c>
    </row>
    <row r="28" customFormat="false" ht="15" hidden="false" customHeight="false" outlineLevel="0" collapsed="false">
      <c r="A28" s="4" t="n">
        <v>15</v>
      </c>
      <c r="B28" s="11" t="n">
        <f aca="false">$B$5</f>
        <v>3300</v>
      </c>
      <c r="C28" s="11" t="n">
        <f aca="false">G27</f>
        <v>5275.44713679865</v>
      </c>
      <c r="D28" s="11" t="n">
        <f aca="false">IF(AND($H$5=A28,H28&gt;0),MIN(H28,$B$9-C28),0)+IF(AND($H$6=A28,K28&gt;0),MIN(K28,$B$9-C28),0)+IF(AND($H$7=A28,N28&gt;0),MIN(N28,$B$9-C28),0)</f>
        <v>0</v>
      </c>
      <c r="E28" s="11" t="n">
        <f aca="false">MAX(0,C28+D28-(B28+IF(A28=1,$B$10,0))+$B$8*($B$6+IF(I28&gt;0,$G$5,0)+IF(L28&gt;0,$G$6,0)+IF(O28&gt;0,$G$7,0)))</f>
        <v>3280.44713679865</v>
      </c>
      <c r="F28" s="11" t="n">
        <f aca="false">E28*$B$7*30/365</f>
        <v>32.3550950478771</v>
      </c>
      <c r="G28" s="11" t="n">
        <f aca="false">MAX(0,C28+D28-(B28+IF(A28=1,$B$10,0))+$B$6+IF(I28&gt;0,$G$5,0)+IF(L28&gt;0,$G$6,0)+IF(O28&gt;0,$G$7,0)+F28)</f>
        <v>4907.80223184653</v>
      </c>
      <c r="H28" s="11" t="n">
        <f aca="false">J27</f>
        <v>0</v>
      </c>
      <c r="I28" s="11" t="n">
        <f aca="false">IF(H28-IF(AND($H$5=A28,H28&gt;0),MIN(H28,$B$9-C28),0)&gt;0,(H28-IF(AND($H$5=A28,H28&gt;0),MIN(H28,$B$9-C28),0))*$F$5/12,0)</f>
        <v>0</v>
      </c>
      <c r="J28" s="11" t="n">
        <f aca="false">MAX(0,H28-IF(AND($H$5=A28,H28&gt;0),MIN(H28,$B$9-C28),0)+I28-IF(H28-IF(AND($H$5=A28,H28&gt;0),MIN(H28,$B$9-C28),0)&gt;0,$G$5,0))</f>
        <v>0</v>
      </c>
      <c r="K28" s="11" t="n">
        <f aca="false">M27</f>
        <v>290.113919537812</v>
      </c>
      <c r="L28" s="11" t="n">
        <f aca="false">IF(K28-IF(AND($H$6=A28,K28&gt;0),MIN(K28,$B$9-C28),0)&gt;0,(K28-IF(AND($H$6=A28,K28&gt;0),MIN(K28,$B$9-C28),0))*$F$6/12,0)</f>
        <v>5.80227839075623</v>
      </c>
      <c r="M28" s="11" t="n">
        <f aca="false">MAX(0,K28-IF(AND($H$6=A28,K28&gt;0),MIN(K28,$B$9-C28),0)+L28-IF(K28-IF(AND($H$6=A28,K28&gt;0),MIN(K28,$B$9-C28),0)&gt;0,$G$6,0))</f>
        <v>115.916197928568</v>
      </c>
      <c r="N28" s="11" t="n">
        <f aca="false">P27</f>
        <v>2520.78185540569</v>
      </c>
      <c r="O28" s="11" t="n">
        <f aca="false">IF(N28-IF(AND($H$7=A28,N28&gt;0),MIN(N28,$B$9-C28),0)&gt;0,(N28-IF(AND($H$7=A28,N28&gt;0),MIN(N28,$B$9-C28),0))*$F$7/12,0)</f>
        <v>50.4156371081138</v>
      </c>
      <c r="P28" s="11" t="n">
        <f aca="false">MAX(0,N28-IF(AND($H$7=A28,N28&gt;0),MIN(N28,$B$9-C28),0)+O28-IF(N28-IF(AND($H$7=A28,N28&gt;0),MIN(N28,$B$9-C28),0)&gt;0,$G$7,0))</f>
        <v>2481.19749251381</v>
      </c>
    </row>
    <row r="29" customFormat="false" ht="15" hidden="false" customHeight="false" outlineLevel="0" collapsed="false">
      <c r="A29" s="4" t="n">
        <v>16</v>
      </c>
      <c r="B29" s="11" t="n">
        <f aca="false">$B$5</f>
        <v>3300</v>
      </c>
      <c r="C29" s="11" t="n">
        <f aca="false">G28</f>
        <v>4907.80223184653</v>
      </c>
      <c r="D29" s="11" t="n">
        <f aca="false">IF(AND($H$5=A29,H29&gt;0),MIN(H29,$B$9-C29),0)+IF(AND($H$6=A29,K29&gt;0),MIN(K29,$B$9-C29),0)+IF(AND($H$7=A29,N29&gt;0),MIN(N29,$B$9-C29),0)</f>
        <v>0</v>
      </c>
      <c r="E29" s="11" t="n">
        <f aca="false">MAX(0,C29+D29-(B29+IF(A29=1,$B$10,0))+$B$8*($B$6+IF(I29&gt;0,$G$5,0)+IF(L29&gt;0,$G$6,0)+IF(O29&gt;0,$G$7,0)))</f>
        <v>2912.80223184653</v>
      </c>
      <c r="F29" s="11" t="n">
        <f aca="false">E29*$B$7*30/365</f>
        <v>28.7290083141027</v>
      </c>
      <c r="G29" s="11" t="n">
        <f aca="false">MAX(0,C29+D29-(B29+IF(A29=1,$B$10,0))+$B$6+IF(I29&gt;0,$G$5,0)+IF(L29&gt;0,$G$6,0)+IF(O29&gt;0,$G$7,0)+F29)</f>
        <v>4536.53124016063</v>
      </c>
      <c r="H29" s="11" t="n">
        <f aca="false">J28</f>
        <v>0</v>
      </c>
      <c r="I29" s="11" t="n">
        <f aca="false">IF(H29-IF(AND($H$5=A29,H29&gt;0),MIN(H29,$B$9-C29),0)&gt;0,(H29-IF(AND($H$5=A29,H29&gt;0),MIN(H29,$B$9-C29),0))*$F$5/12,0)</f>
        <v>0</v>
      </c>
      <c r="J29" s="11" t="n">
        <f aca="false">MAX(0,H29-IF(AND($H$5=A29,H29&gt;0),MIN(H29,$B$9-C29),0)+I29-IF(H29-IF(AND($H$5=A29,H29&gt;0),MIN(H29,$B$9-C29),0)&gt;0,$G$5,0))</f>
        <v>0</v>
      </c>
      <c r="K29" s="11" t="n">
        <f aca="false">M28</f>
        <v>115.916197928568</v>
      </c>
      <c r="L29" s="11" t="n">
        <f aca="false">IF(K29-IF(AND($H$6=A29,K29&gt;0),MIN(K29,$B$9-C29),0)&gt;0,(K29-IF(AND($H$6=A29,K29&gt;0),MIN(K29,$B$9-C29),0))*$F$6/12,0)</f>
        <v>2.31832395857135</v>
      </c>
      <c r="M29" s="11" t="n">
        <f aca="false">MAX(0,K29-IF(AND($H$6=A29,K29&gt;0),MIN(K29,$B$9-C29),0)+L29-IF(K29-IF(AND($H$6=A29,K29&gt;0),MIN(K29,$B$9-C29),0)&gt;0,$G$6,0))</f>
        <v>0</v>
      </c>
      <c r="N29" s="11" t="n">
        <f aca="false">P28</f>
        <v>2481.19749251381</v>
      </c>
      <c r="O29" s="11" t="n">
        <f aca="false">IF(N29-IF(AND($H$7=A29,N29&gt;0),MIN(N29,$B$9-C29),0)&gt;0,(N29-IF(AND($H$7=A29,N29&gt;0),MIN(N29,$B$9-C29),0))*$F$7/12,0)</f>
        <v>49.6239498502761</v>
      </c>
      <c r="P29" s="11" t="n">
        <f aca="false">MAX(0,N29-IF(AND($H$7=A29,N29&gt;0),MIN(N29,$B$9-C29),0)+O29-IF(N29-IF(AND($H$7=A29,N29&gt;0),MIN(N29,$B$9-C29),0)&gt;0,$G$7,0))</f>
        <v>2440.82144236408</v>
      </c>
    </row>
    <row r="30" customFormat="false" ht="15" hidden="false" customHeight="false" outlineLevel="0" collapsed="false">
      <c r="A30" s="4" t="n">
        <v>17</v>
      </c>
      <c r="B30" s="11" t="n">
        <f aca="false">$B$5</f>
        <v>3300</v>
      </c>
      <c r="C30" s="11" t="n">
        <f aca="false">G29</f>
        <v>4536.53124016063</v>
      </c>
      <c r="D30" s="11" t="n">
        <f aca="false">IF(AND($H$5=A30,H30&gt;0),MIN(H30,$B$9-C30),0)+IF(AND($H$6=A30,K30&gt;0),MIN(K30,$B$9-C30),0)+IF(AND($H$7=A30,N30&gt;0),MIN(N30,$B$9-C30),0)</f>
        <v>0</v>
      </c>
      <c r="E30" s="11" t="n">
        <f aca="false">MAX(0,C30+D30-(B30+IF(A30=1,$B$10,0))+$B$8*($B$6+IF(I30&gt;0,$G$5,0)+IF(L30&gt;0,$G$6,0)+IF(O30&gt;0,$G$7,0)))</f>
        <v>2460.53124016063</v>
      </c>
      <c r="F30" s="11" t="n">
        <f aca="false">E30*$B$7*30/365</f>
        <v>24.2682533276117</v>
      </c>
      <c r="G30" s="11" t="n">
        <f aca="false">MAX(0,C30+D30-(B30+IF(A30=1,$B$10,0))+$B$6+IF(I30&gt;0,$G$5,0)+IF(L30&gt;0,$G$6,0)+IF(O30&gt;0,$G$7,0)+F30)</f>
        <v>3980.79949348824</v>
      </c>
      <c r="H30" s="11" t="n">
        <f aca="false">J29</f>
        <v>0</v>
      </c>
      <c r="I30" s="11" t="n">
        <f aca="false">IF(H30-IF(AND($H$5=A30,H30&gt;0),MIN(H30,$B$9-C30),0)&gt;0,(H30-IF(AND($H$5=A30,H30&gt;0),MIN(H30,$B$9-C30),0))*$F$5/12,0)</f>
        <v>0</v>
      </c>
      <c r="J30" s="11" t="n">
        <f aca="false">MAX(0,H30-IF(AND($H$5=A30,H30&gt;0),MIN(H30,$B$9-C30),0)+I30-IF(H30-IF(AND($H$5=A30,H30&gt;0),MIN(H30,$B$9-C30),0)&gt;0,$G$5,0))</f>
        <v>0</v>
      </c>
      <c r="K30" s="11" t="n">
        <f aca="false">M29</f>
        <v>0</v>
      </c>
      <c r="L30" s="11" t="n">
        <f aca="false">IF(K30-IF(AND($H$6=A30,K30&gt;0),MIN(K30,$B$9-C30),0)&gt;0,(K30-IF(AND($H$6=A30,K30&gt;0),MIN(K30,$B$9-C30),0))*$F$6/12,0)</f>
        <v>0</v>
      </c>
      <c r="M30" s="11" t="n">
        <f aca="false">MAX(0,K30-IF(AND($H$6=A30,K30&gt;0),MIN(K30,$B$9-C30),0)+L30-IF(K30-IF(AND($H$6=A30,K30&gt;0),MIN(K30,$B$9-C30),0)&gt;0,$G$6,0))</f>
        <v>0</v>
      </c>
      <c r="N30" s="11" t="n">
        <f aca="false">P29</f>
        <v>2440.82144236408</v>
      </c>
      <c r="O30" s="11" t="n">
        <f aca="false">IF(N30-IF(AND($H$7=A30,N30&gt;0),MIN(N30,$B$9-C30),0)&gt;0,(N30-IF(AND($H$7=A30,N30&gt;0),MIN(N30,$B$9-C30),0))*$F$7/12,0)</f>
        <v>48.8164288472816</v>
      </c>
      <c r="P30" s="11" t="n">
        <f aca="false">MAX(0,N30-IF(AND($H$7=A30,N30&gt;0),MIN(N30,$B$9-C30),0)+O30-IF(N30-IF(AND($H$7=A30,N30&gt;0),MIN(N30,$B$9-C30),0)&gt;0,$G$7,0))</f>
        <v>2399.63787121136</v>
      </c>
    </row>
    <row r="31" customFormat="false" ht="15" hidden="false" customHeight="false" outlineLevel="0" collapsed="false">
      <c r="A31" s="4" t="n">
        <v>18</v>
      </c>
      <c r="B31" s="11" t="n">
        <f aca="false">$B$5</f>
        <v>3300</v>
      </c>
      <c r="C31" s="11" t="n">
        <f aca="false">G30</f>
        <v>3980.79949348824</v>
      </c>
      <c r="D31" s="11" t="n">
        <f aca="false">IF(AND($H$5=A31,H31&gt;0),MIN(H31,$B$9-C31),0)+IF(AND($H$6=A31,K31&gt;0),MIN(K31,$B$9-C31),0)+IF(AND($H$7=A31,N31&gt;0),MIN(N31,$B$9-C31),0)</f>
        <v>0</v>
      </c>
      <c r="E31" s="11" t="n">
        <f aca="false">MAX(0,C31+D31-(B31+IF(A31=1,$B$10,0))+$B$8*($B$6+IF(I31&gt;0,$G$5,0)+IF(L31&gt;0,$G$6,0)+IF(O31&gt;0,$G$7,0)))</f>
        <v>1904.79949348824</v>
      </c>
      <c r="F31" s="11" t="n">
        <f aca="false">E31*$B$7*30/365</f>
        <v>18.7870634974183</v>
      </c>
      <c r="G31" s="11" t="n">
        <f aca="false">MAX(0,C31+D31-(B31+IF(A31=1,$B$10,0))+$B$6+IF(I31&gt;0,$G$5,0)+IF(L31&gt;0,$G$6,0)+IF(O31&gt;0,$G$7,0)+F31)</f>
        <v>3419.58655698566</v>
      </c>
      <c r="H31" s="11" t="n">
        <f aca="false">J30</f>
        <v>0</v>
      </c>
      <c r="I31" s="11" t="n">
        <f aca="false">IF(H31-IF(AND($H$5=A31,H31&gt;0),MIN(H31,$B$9-C31),0)&gt;0,(H31-IF(AND($H$5=A31,H31&gt;0),MIN(H31,$B$9-C31),0))*$F$5/12,0)</f>
        <v>0</v>
      </c>
      <c r="J31" s="11" t="n">
        <f aca="false">MAX(0,H31-IF(AND($H$5=A31,H31&gt;0),MIN(H31,$B$9-C31),0)+I31-IF(H31-IF(AND($H$5=A31,H31&gt;0),MIN(H31,$B$9-C31),0)&gt;0,$G$5,0))</f>
        <v>0</v>
      </c>
      <c r="K31" s="11" t="n">
        <f aca="false">M30</f>
        <v>0</v>
      </c>
      <c r="L31" s="11" t="n">
        <f aca="false">IF(K31-IF(AND($H$6=A31,K31&gt;0),MIN(K31,$B$9-C31),0)&gt;0,(K31-IF(AND($H$6=A31,K31&gt;0),MIN(K31,$B$9-C31),0))*$F$6/12,0)</f>
        <v>0</v>
      </c>
      <c r="M31" s="11" t="n">
        <f aca="false">MAX(0,K31-IF(AND($H$6=A31,K31&gt;0),MIN(K31,$B$9-C31),0)+L31-IF(K31-IF(AND($H$6=A31,K31&gt;0),MIN(K31,$B$9-C31),0)&gt;0,$G$6,0))</f>
        <v>0</v>
      </c>
      <c r="N31" s="11" t="n">
        <f aca="false">P30</f>
        <v>2399.63787121136</v>
      </c>
      <c r="O31" s="11" t="n">
        <f aca="false">IF(N31-IF(AND($H$7=A31,N31&gt;0),MIN(N31,$B$9-C31),0)&gt;0,(N31-IF(AND($H$7=A31,N31&gt;0),MIN(N31,$B$9-C31),0))*$F$7/12,0)</f>
        <v>47.9927574242273</v>
      </c>
      <c r="P31" s="11" t="n">
        <f aca="false">MAX(0,N31-IF(AND($H$7=A31,N31&gt;0),MIN(N31,$B$9-C31),0)+O31-IF(N31-IF(AND($H$7=A31,N31&gt;0),MIN(N31,$B$9-C31),0)&gt;0,$G$7,0))</f>
        <v>2357.63062863559</v>
      </c>
    </row>
    <row r="32" customFormat="false" ht="15" hidden="false" customHeight="false" outlineLevel="0" collapsed="false">
      <c r="A32" s="4" t="n">
        <v>19</v>
      </c>
      <c r="B32" s="11" t="n">
        <f aca="false">$B$5</f>
        <v>3300</v>
      </c>
      <c r="C32" s="11" t="n">
        <f aca="false">G31</f>
        <v>3419.58655698566</v>
      </c>
      <c r="D32" s="11" t="n">
        <f aca="false">IF(AND($H$5=A32,H32&gt;0),MIN(H32,$B$9-C32),0)+IF(AND($H$6=A32,K32&gt;0),MIN(K32,$B$9-C32),0)+IF(AND($H$7=A32,N32&gt;0),MIN(N32,$B$9-C32),0)</f>
        <v>0</v>
      </c>
      <c r="E32" s="11" t="n">
        <f aca="false">MAX(0,C32+D32-(B32+IF(A32=1,$B$10,0))+$B$8*($B$6+IF(I32&gt;0,$G$5,0)+IF(L32&gt;0,$G$6,0)+IF(O32&gt;0,$G$7,0)))</f>
        <v>1343.58655698566</v>
      </c>
      <c r="F32" s="11" t="n">
        <f aca="false">E32*$B$7*30/365</f>
        <v>13.2518126168449</v>
      </c>
      <c r="G32" s="11" t="n">
        <f aca="false">MAX(0,C32+D32-(B32+IF(A32=1,$B$10,0))+$B$6+IF(I32&gt;0,$G$5,0)+IF(L32&gt;0,$G$6,0)+IF(O32&gt;0,$G$7,0)+F32)</f>
        <v>2852.8383696025</v>
      </c>
      <c r="H32" s="11" t="n">
        <f aca="false">J31</f>
        <v>0</v>
      </c>
      <c r="I32" s="11" t="n">
        <f aca="false">IF(H32-IF(AND($H$5=A32,H32&gt;0),MIN(H32,$B$9-C32),0)&gt;0,(H32-IF(AND($H$5=A32,H32&gt;0),MIN(H32,$B$9-C32),0))*$F$5/12,0)</f>
        <v>0</v>
      </c>
      <c r="J32" s="11" t="n">
        <f aca="false">MAX(0,H32-IF(AND($H$5=A32,H32&gt;0),MIN(H32,$B$9-C32),0)+I32-IF(H32-IF(AND($H$5=A32,H32&gt;0),MIN(H32,$B$9-C32),0)&gt;0,$G$5,0))</f>
        <v>0</v>
      </c>
      <c r="K32" s="11" t="n">
        <f aca="false">M31</f>
        <v>0</v>
      </c>
      <c r="L32" s="11" t="n">
        <f aca="false">IF(K32-IF(AND($H$6=A32,K32&gt;0),MIN(K32,$B$9-C32),0)&gt;0,(K32-IF(AND($H$6=A32,K32&gt;0),MIN(K32,$B$9-C32),0))*$F$6/12,0)</f>
        <v>0</v>
      </c>
      <c r="M32" s="11" t="n">
        <f aca="false">MAX(0,K32-IF(AND($H$6=A32,K32&gt;0),MIN(K32,$B$9-C32),0)+L32-IF(K32-IF(AND($H$6=A32,K32&gt;0),MIN(K32,$B$9-C32),0)&gt;0,$G$6,0))</f>
        <v>0</v>
      </c>
      <c r="N32" s="11" t="n">
        <f aca="false">P31</f>
        <v>2357.63062863559</v>
      </c>
      <c r="O32" s="11" t="n">
        <f aca="false">IF(N32-IF(AND($H$7=A32,N32&gt;0),MIN(N32,$B$9-C32),0)&gt;0,(N32-IF(AND($H$7=A32,N32&gt;0),MIN(N32,$B$9-C32),0))*$F$7/12,0)</f>
        <v>47.1526125727118</v>
      </c>
      <c r="P32" s="11" t="n">
        <f aca="false">MAX(0,N32-IF(AND($H$7=A32,N32&gt;0),MIN(N32,$B$9-C32),0)+O32-IF(N32-IF(AND($H$7=A32,N32&gt;0),MIN(N32,$B$9-C32),0)&gt;0,$G$7,0))</f>
        <v>2314.7832412083</v>
      </c>
    </row>
    <row r="33" customFormat="false" ht="15" hidden="false" customHeight="false" outlineLevel="0" collapsed="false">
      <c r="A33" s="4" t="n">
        <v>20</v>
      </c>
      <c r="B33" s="11" t="n">
        <f aca="false">$B$5</f>
        <v>3300</v>
      </c>
      <c r="C33" s="11" t="n">
        <f aca="false">G32</f>
        <v>2852.8383696025</v>
      </c>
      <c r="D33" s="11" t="n">
        <f aca="false">IF(AND($H$5=A33,H33&gt;0),MIN(H33,$B$9-C33),0)+IF(AND($H$6=A33,K33&gt;0),MIN(K33,$B$9-C33),0)+IF(AND($H$7=A33,N33&gt;0),MIN(N33,$B$9-C33),0)</f>
        <v>0</v>
      </c>
      <c r="E33" s="11" t="n">
        <f aca="false">MAX(0,C33+D33-(B33+IF(A33=1,$B$10,0))+$B$8*($B$6+IF(I33&gt;0,$G$5,0)+IF(L33&gt;0,$G$6,0)+IF(O33&gt;0,$G$7,0)))</f>
        <v>776.838369602504</v>
      </c>
      <c r="F33" s="11" t="n">
        <f aca="false">E33*$B$7*30/365</f>
        <v>7.66196748101099</v>
      </c>
      <c r="G33" s="11" t="n">
        <f aca="false">MAX(0,C33+D33-(B33+IF(A33=1,$B$10,0))+$B$6+IF(I33&gt;0,$G$5,0)+IF(L33&gt;0,$G$6,0)+IF(O33&gt;0,$G$7,0)+F33)</f>
        <v>2280.50033708351</v>
      </c>
      <c r="H33" s="11" t="n">
        <f aca="false">J32</f>
        <v>0</v>
      </c>
      <c r="I33" s="11" t="n">
        <f aca="false">IF(H33-IF(AND($H$5=A33,H33&gt;0),MIN(H33,$B$9-C33),0)&gt;0,(H33-IF(AND($H$5=A33,H33&gt;0),MIN(H33,$B$9-C33),0))*$F$5/12,0)</f>
        <v>0</v>
      </c>
      <c r="J33" s="11" t="n">
        <f aca="false">MAX(0,H33-IF(AND($H$5=A33,H33&gt;0),MIN(H33,$B$9-C33),0)+I33-IF(H33-IF(AND($H$5=A33,H33&gt;0),MIN(H33,$B$9-C33),0)&gt;0,$G$5,0))</f>
        <v>0</v>
      </c>
      <c r="K33" s="11" t="n">
        <f aca="false">M32</f>
        <v>0</v>
      </c>
      <c r="L33" s="11" t="n">
        <f aca="false">IF(K33-IF(AND($H$6=A33,K33&gt;0),MIN(K33,$B$9-C33),0)&gt;0,(K33-IF(AND($H$6=A33,K33&gt;0),MIN(K33,$B$9-C33),0))*$F$6/12,0)</f>
        <v>0</v>
      </c>
      <c r="M33" s="11" t="n">
        <f aca="false">MAX(0,K33-IF(AND($H$6=A33,K33&gt;0),MIN(K33,$B$9-C33),0)+L33-IF(K33-IF(AND($H$6=A33,K33&gt;0),MIN(K33,$B$9-C33),0)&gt;0,$G$6,0))</f>
        <v>0</v>
      </c>
      <c r="N33" s="11" t="n">
        <f aca="false">P32</f>
        <v>2314.7832412083</v>
      </c>
      <c r="O33" s="11" t="n">
        <f aca="false">IF(N33-IF(AND($H$7=A33,N33&gt;0),MIN(N33,$B$9-C33),0)&gt;0,(N33-IF(AND($H$7=A33,N33&gt;0),MIN(N33,$B$9-C33),0))*$F$7/12,0)</f>
        <v>46.2956648241661</v>
      </c>
      <c r="P33" s="11" t="n">
        <f aca="false">MAX(0,N33-IF(AND($H$7=A33,N33&gt;0),MIN(N33,$B$9-C33),0)+O33-IF(N33-IF(AND($H$7=A33,N33&gt;0),MIN(N33,$B$9-C33),0)&gt;0,$G$7,0))</f>
        <v>2271.07890603247</v>
      </c>
    </row>
    <row r="34" customFormat="false" ht="15" hidden="false" customHeight="false" outlineLevel="0" collapsed="false">
      <c r="A34" s="4" t="n">
        <v>21</v>
      </c>
      <c r="B34" s="11" t="n">
        <f aca="false">$B$5</f>
        <v>3300</v>
      </c>
      <c r="C34" s="11" t="n">
        <f aca="false">G33</f>
        <v>2280.50033708351</v>
      </c>
      <c r="D34" s="11" t="n">
        <f aca="false">IF(AND($H$5=A34,H34&gt;0),MIN(H34,$B$9-C34),0)+IF(AND($H$6=A34,K34&gt;0),MIN(K34,$B$9-C34),0)+IF(AND($H$7=A34,N34&gt;0),MIN(N34,$B$9-C34),0)</f>
        <v>0</v>
      </c>
      <c r="E34" s="11" t="n">
        <f aca="false">MAX(0,C34+D34-(B34+IF(A34=1,$B$10,0))+$B$8*($B$6+IF(I34&gt;0,$G$5,0)+IF(L34&gt;0,$G$6,0)+IF(O34&gt;0,$G$7,0)))</f>
        <v>204.500337083514</v>
      </c>
      <c r="F34" s="11" t="n">
        <f aca="false">E34*$B$7*30/365</f>
        <v>2.01698962602918</v>
      </c>
      <c r="G34" s="11" t="n">
        <f aca="false">MAX(0,C34+D34-(B34+IF(A34=1,$B$10,0))+$B$6+IF(I34&gt;0,$G$5,0)+IF(L34&gt;0,$G$6,0)+IF(O34&gt;0,$G$7,0)+F34)</f>
        <v>1702.51732670954</v>
      </c>
      <c r="H34" s="11" t="n">
        <f aca="false">J33</f>
        <v>0</v>
      </c>
      <c r="I34" s="11" t="n">
        <f aca="false">IF(H34-IF(AND($H$5=A34,H34&gt;0),MIN(H34,$B$9-C34),0)&gt;0,(H34-IF(AND($H$5=A34,H34&gt;0),MIN(H34,$B$9-C34),0))*$F$5/12,0)</f>
        <v>0</v>
      </c>
      <c r="J34" s="11" t="n">
        <f aca="false">MAX(0,H34-IF(AND($H$5=A34,H34&gt;0),MIN(H34,$B$9-C34),0)+I34-IF(H34-IF(AND($H$5=A34,H34&gt;0),MIN(H34,$B$9-C34),0)&gt;0,$G$5,0))</f>
        <v>0</v>
      </c>
      <c r="K34" s="11" t="n">
        <f aca="false">M33</f>
        <v>0</v>
      </c>
      <c r="L34" s="11" t="n">
        <f aca="false">IF(K34-IF(AND($H$6=A34,K34&gt;0),MIN(K34,$B$9-C34),0)&gt;0,(K34-IF(AND($H$6=A34,K34&gt;0),MIN(K34,$B$9-C34),0))*$F$6/12,0)</f>
        <v>0</v>
      </c>
      <c r="M34" s="11" t="n">
        <f aca="false">MAX(0,K34-IF(AND($H$6=A34,K34&gt;0),MIN(K34,$B$9-C34),0)+L34-IF(K34-IF(AND($H$6=A34,K34&gt;0),MIN(K34,$B$9-C34),0)&gt;0,$G$6,0))</f>
        <v>0</v>
      </c>
      <c r="N34" s="11" t="n">
        <f aca="false">P33</f>
        <v>2271.07890603247</v>
      </c>
      <c r="O34" s="11" t="n">
        <f aca="false">IF(N34-IF(AND($H$7=A34,N34&gt;0),MIN(N34,$B$9-C34),0)&gt;0,(N34-IF(AND($H$7=A34,N34&gt;0),MIN(N34,$B$9-C34),0))*$F$7/12,0)</f>
        <v>45.4215781206494</v>
      </c>
      <c r="P34" s="11" t="n">
        <f aca="false">MAX(0,N34-IF(AND($H$7=A34,N34&gt;0),MIN(N34,$B$9-C34),0)+O34-IF(N34-IF(AND($H$7=A34,N34&gt;0),MIN(N34,$B$9-C34),0)&gt;0,$G$7,0))</f>
        <v>2226.50048415312</v>
      </c>
    </row>
    <row r="35" customFormat="false" ht="15" hidden="false" customHeight="false" outlineLevel="0" collapsed="false">
      <c r="A35" s="4" t="n">
        <v>22</v>
      </c>
      <c r="B35" s="11" t="n">
        <f aca="false">$B$5</f>
        <v>3300</v>
      </c>
      <c r="C35" s="11" t="n">
        <f aca="false">G34</f>
        <v>1702.51732670954</v>
      </c>
      <c r="D35" s="11" t="n">
        <f aca="false">IF(AND($H$5=A35,H35&gt;0),MIN(H35,$B$9-C35),0)+IF(AND($H$6=A35,K35&gt;0),MIN(K35,$B$9-C35),0)+IF(AND($H$7=A35,N35&gt;0),MIN(N35,$B$9-C35),0)</f>
        <v>0</v>
      </c>
      <c r="E35" s="11" t="n">
        <f aca="false">MAX(0,C35+D35-(B35+IF(A35=1,$B$10,0))+$B$8*($B$6+IF(I35&gt;0,$G$5,0)+IF(L35&gt;0,$G$6,0)+IF(O35&gt;0,$G$7,0)))</f>
        <v>0</v>
      </c>
      <c r="F35" s="11" t="n">
        <f aca="false">E35*$B$7*30/365</f>
        <v>0</v>
      </c>
      <c r="G35" s="11" t="n">
        <f aca="false">MAX(0,C35+D35-(B35+IF(A35=1,$B$10,0))+$B$6+IF(I35&gt;0,$G$5,0)+IF(L35&gt;0,$G$6,0)+IF(O35&gt;0,$G$7,0)+F35)</f>
        <v>1122.51732670954</v>
      </c>
      <c r="H35" s="11" t="n">
        <f aca="false">J34</f>
        <v>0</v>
      </c>
      <c r="I35" s="11" t="n">
        <f aca="false">IF(H35-IF(AND($H$5=A35,H35&gt;0),MIN(H35,$B$9-C35),0)&gt;0,(H35-IF(AND($H$5=A35,H35&gt;0),MIN(H35,$B$9-C35),0))*$F$5/12,0)</f>
        <v>0</v>
      </c>
      <c r="J35" s="11" t="n">
        <f aca="false">MAX(0,H35-IF(AND($H$5=A35,H35&gt;0),MIN(H35,$B$9-C35),0)+I35-IF(H35-IF(AND($H$5=A35,H35&gt;0),MIN(H35,$B$9-C35),0)&gt;0,$G$5,0))</f>
        <v>0</v>
      </c>
      <c r="K35" s="11" t="n">
        <f aca="false">M34</f>
        <v>0</v>
      </c>
      <c r="L35" s="11" t="n">
        <f aca="false">IF(K35-IF(AND($H$6=A35,K35&gt;0),MIN(K35,$B$9-C35),0)&gt;0,(K35-IF(AND($H$6=A35,K35&gt;0),MIN(K35,$B$9-C35),0))*$F$6/12,0)</f>
        <v>0</v>
      </c>
      <c r="M35" s="11" t="n">
        <f aca="false">MAX(0,K35-IF(AND($H$6=A35,K35&gt;0),MIN(K35,$B$9-C35),0)+L35-IF(K35-IF(AND($H$6=A35,K35&gt;0),MIN(K35,$B$9-C35),0)&gt;0,$G$6,0))</f>
        <v>0</v>
      </c>
      <c r="N35" s="11" t="n">
        <f aca="false">P34</f>
        <v>2226.50048415312</v>
      </c>
      <c r="O35" s="11" t="n">
        <f aca="false">IF(N35-IF(AND($H$7=A35,N35&gt;0),MIN(N35,$B$9-C35),0)&gt;0,(N35-IF(AND($H$7=A35,N35&gt;0),MIN(N35,$B$9-C35),0))*$F$7/12,0)</f>
        <v>44.5300096830624</v>
      </c>
      <c r="P35" s="11" t="n">
        <f aca="false">MAX(0,N35-IF(AND($H$7=A35,N35&gt;0),MIN(N35,$B$9-C35),0)+O35-IF(N35-IF(AND($H$7=A35,N35&gt;0),MIN(N35,$B$9-C35),0)&gt;0,$G$7,0))</f>
        <v>2181.03049383618</v>
      </c>
    </row>
    <row r="36" customFormat="false" ht="15" hidden="false" customHeight="false" outlineLevel="0" collapsed="false">
      <c r="A36" s="4" t="n">
        <v>23</v>
      </c>
      <c r="B36" s="11" t="n">
        <f aca="false">$B$5</f>
        <v>3300</v>
      </c>
      <c r="C36" s="11" t="n">
        <f aca="false">G35</f>
        <v>1122.51732670954</v>
      </c>
      <c r="D36" s="11" t="n">
        <f aca="false">IF(AND($H$5=A36,H36&gt;0),MIN(H36,$B$9-C36),0)+IF(AND($H$6=A36,K36&gt;0),MIN(K36,$B$9-C36),0)+IF(AND($H$7=A36,N36&gt;0),MIN(N36,$B$9-C36),0)</f>
        <v>2181.03049383618</v>
      </c>
      <c r="E36" s="11" t="n">
        <f aca="false">MAX(0,C36+D36-(B36+IF(A36=1,$B$10,0))+$B$8*($B$6+IF(I36&gt;0,$G$5,0)+IF(L36&gt;0,$G$6,0)+IF(O36&gt;0,$G$7,0)))</f>
        <v>1187.04782054572</v>
      </c>
      <c r="F36" s="11" t="n">
        <f aca="false">E36*$B$7*30/365</f>
        <v>11.7078689149715</v>
      </c>
      <c r="G36" s="11" t="n">
        <f aca="false">MAX(0,C36+D36-(B36+IF(A36=1,$B$10,0))+$B$6+IF(I36&gt;0,$G$5,0)+IF(L36&gt;0,$G$6,0)+IF(O36&gt;0,$G$7,0)+F36)</f>
        <v>2645.2556894607</v>
      </c>
      <c r="H36" s="11" t="n">
        <f aca="false">J35</f>
        <v>0</v>
      </c>
      <c r="I36" s="11" t="n">
        <f aca="false">IF(H36-IF(AND($H$5=A36,H36&gt;0),MIN(H36,$B$9-C36),0)&gt;0,(H36-IF(AND($H$5=A36,H36&gt;0),MIN(H36,$B$9-C36),0))*$F$5/12,0)</f>
        <v>0</v>
      </c>
      <c r="J36" s="11" t="n">
        <f aca="false">MAX(0,H36-IF(AND($H$5=A36,H36&gt;0),MIN(H36,$B$9-C36),0)+I36-IF(H36-IF(AND($H$5=A36,H36&gt;0),MIN(H36,$B$9-C36),0)&gt;0,$G$5,0))</f>
        <v>0</v>
      </c>
      <c r="K36" s="11" t="n">
        <f aca="false">M35</f>
        <v>0</v>
      </c>
      <c r="L36" s="11" t="n">
        <f aca="false">IF(K36-IF(AND($H$6=A36,K36&gt;0),MIN(K36,$B$9-C36),0)&gt;0,(K36-IF(AND($H$6=A36,K36&gt;0),MIN(K36,$B$9-C36),0))*$F$6/12,0)</f>
        <v>0</v>
      </c>
      <c r="M36" s="11" t="n">
        <f aca="false">MAX(0,K36-IF(AND($H$6=A36,K36&gt;0),MIN(K36,$B$9-C36),0)+L36-IF(K36-IF(AND($H$6=A36,K36&gt;0),MIN(K36,$B$9-C36),0)&gt;0,$G$6,0))</f>
        <v>0</v>
      </c>
      <c r="N36" s="11" t="n">
        <f aca="false">P35</f>
        <v>2181.03049383618</v>
      </c>
      <c r="O36" s="11" t="n">
        <f aca="false">IF(N36-IF(AND($H$7=A36,N36&gt;0),MIN(N36,$B$9-C36),0)&gt;0,(N36-IF(AND($H$7=A36,N36&gt;0),MIN(N36,$B$9-C36),0))*$F$7/12,0)</f>
        <v>0</v>
      </c>
      <c r="P36" s="11" t="n">
        <f aca="false">MAX(0,N36-IF(AND($H$7=A36,N36&gt;0),MIN(N36,$B$9-C36),0)+O36-IF(N36-IF(AND($H$7=A36,N36&gt;0),MIN(N36,$B$9-C36),0)&gt;0,$G$7,0))</f>
        <v>0</v>
      </c>
    </row>
    <row r="37" customFormat="false" ht="15" hidden="false" customHeight="false" outlineLevel="0" collapsed="false">
      <c r="A37" s="4" t="n">
        <v>24</v>
      </c>
      <c r="B37" s="11" t="n">
        <f aca="false">$B$5</f>
        <v>3300</v>
      </c>
      <c r="C37" s="11" t="n">
        <f aca="false">G36</f>
        <v>2645.2556894607</v>
      </c>
      <c r="D37" s="11" t="n">
        <f aca="false">IF(AND($H$5=A37,H37&gt;0),MIN(H37,$B$9-C37),0)+IF(AND($H$6=A37,K37&gt;0),MIN(K37,$B$9-C37),0)+IF(AND($H$7=A37,N37&gt;0),MIN(N37,$B$9-C37),0)</f>
        <v>0</v>
      </c>
      <c r="E37" s="11" t="n">
        <f aca="false">MAX(0,C37+D37-(B37+IF(A37=1,$B$10,0))+$B$8*($B$6+IF(I37&gt;0,$G$5,0)+IF(L37&gt;0,$G$6,0)+IF(O37&gt;0,$G$7,0)))</f>
        <v>528.755689460696</v>
      </c>
      <c r="F37" s="11" t="n">
        <f aca="false">E37*$B$7*30/365</f>
        <v>5.21512460837947</v>
      </c>
      <c r="G37" s="11" t="n">
        <f aca="false">MAX(0,C37+D37-(B37+IF(A37=1,$B$10,0))+$B$6+IF(I37&gt;0,$G$5,0)+IF(L37&gt;0,$G$6,0)+IF(O37&gt;0,$G$7,0)+F37)</f>
        <v>1980.47081406908</v>
      </c>
      <c r="H37" s="11" t="n">
        <f aca="false">J36</f>
        <v>0</v>
      </c>
      <c r="I37" s="11" t="n">
        <f aca="false">IF(H37-IF(AND($H$5=A37,H37&gt;0),MIN(H37,$B$9-C37),0)&gt;0,(H37-IF(AND($H$5=A37,H37&gt;0),MIN(H37,$B$9-C37),0))*$F$5/12,0)</f>
        <v>0</v>
      </c>
      <c r="J37" s="11" t="n">
        <f aca="false">MAX(0,H37-IF(AND($H$5=A37,H37&gt;0),MIN(H37,$B$9-C37),0)+I37-IF(H37-IF(AND($H$5=A37,H37&gt;0),MIN(H37,$B$9-C37),0)&gt;0,$G$5,0))</f>
        <v>0</v>
      </c>
      <c r="K37" s="11" t="n">
        <f aca="false">M36</f>
        <v>0</v>
      </c>
      <c r="L37" s="11" t="n">
        <f aca="false">IF(K37-IF(AND($H$6=A37,K37&gt;0),MIN(K37,$B$9-C37),0)&gt;0,(K37-IF(AND($H$6=A37,K37&gt;0),MIN(K37,$B$9-C37),0))*$F$6/12,0)</f>
        <v>0</v>
      </c>
      <c r="M37" s="11" t="n">
        <f aca="false">MAX(0,K37-IF(AND($H$6=A37,K37&gt;0),MIN(K37,$B$9-C37),0)+L37-IF(K37-IF(AND($H$6=A37,K37&gt;0),MIN(K37,$B$9-C37),0)&gt;0,$G$6,0))</f>
        <v>0</v>
      </c>
      <c r="N37" s="11" t="n">
        <f aca="false">P36</f>
        <v>0</v>
      </c>
      <c r="O37" s="11" t="n">
        <f aca="false">IF(N37-IF(AND($H$7=A37,N37&gt;0),MIN(N37,$B$9-C37),0)&gt;0,(N37-IF(AND($H$7=A37,N37&gt;0),MIN(N37,$B$9-C37),0))*$F$7/12,0)</f>
        <v>0</v>
      </c>
      <c r="P37" s="11" t="n">
        <f aca="false">MAX(0,N37-IF(AND($H$7=A37,N37&gt;0),MIN(N37,$B$9-C37),0)+O37-IF(N37-IF(AND($H$7=A37,N37&gt;0),MIN(N37,$B$9-C37),0)&gt;0,$G$7,0))</f>
        <v>0</v>
      </c>
    </row>
    <row r="39" customFormat="false" ht="15" hidden="false" customHeight="false" outlineLevel="0" collapsed="false">
      <c r="A39" s="6" t="s">
        <v>42</v>
      </c>
      <c r="F39" s="12" t="n">
        <f aca="false">SUM(F14:F37)+SUM(I14:I37)+SUM(L14:L37)+SUM(O14:O37)</f>
        <v>2998.70533595621</v>
      </c>
    </row>
    <row r="40" customFormat="false" ht="15" hidden="false" customHeight="false" outlineLevel="0" collapsed="false">
      <c r="A40" s="6" t="s">
        <v>43</v>
      </c>
      <c r="F40" s="12" t="n">
        <f aca="false">G37+J37+M37+P37</f>
        <v>1980.47081406908</v>
      </c>
    </row>
    <row r="41" customFormat="false" ht="15" hidden="false" customHeight="false" outlineLevel="0" collapsed="false">
      <c r="A41" s="6" t="s">
        <v>44</v>
      </c>
      <c r="F41" s="12" t="n">
        <f aca="false">$B$9-MAX(G14:G37)</f>
        <v>360.498630136986</v>
      </c>
    </row>
    <row r="44" customFormat="false" ht="15" hidden="false" customHeight="false" outlineLevel="0" collapsed="false">
      <c r="A44" s="6" t="s">
        <v>45</v>
      </c>
    </row>
    <row r="45" customFormat="false" ht="15" hidden="false" customHeight="false" outlineLevel="0" collapsed="false">
      <c r="A45" s="3" t="s">
        <v>32</v>
      </c>
      <c r="B45" s="3" t="s">
        <v>33</v>
      </c>
      <c r="C45" s="3" t="s">
        <v>46</v>
      </c>
      <c r="D45" s="3" t="s">
        <v>47</v>
      </c>
      <c r="E45" s="3" t="s">
        <v>48</v>
      </c>
      <c r="F45" s="3" t="s">
        <v>87</v>
      </c>
      <c r="G45" s="3" t="s">
        <v>88</v>
      </c>
      <c r="H45" s="3" t="s">
        <v>89</v>
      </c>
      <c r="I45" s="3" t="s">
        <v>90</v>
      </c>
      <c r="J45" s="3" t="s">
        <v>91</v>
      </c>
      <c r="K45" s="3" t="s">
        <v>92</v>
      </c>
      <c r="L45" s="3" t="s">
        <v>93</v>
      </c>
      <c r="M45" s="3" t="s">
        <v>94</v>
      </c>
      <c r="N45" s="3" t="s">
        <v>95</v>
      </c>
    </row>
    <row r="46" customFormat="false" ht="15" hidden="false" customHeight="false" outlineLevel="0" collapsed="false">
      <c r="A46" s="4" t="n">
        <v>1</v>
      </c>
      <c r="B46" s="11" t="n">
        <f aca="false">$B$5</f>
        <v>3300</v>
      </c>
      <c r="C46" s="11" t="n">
        <f aca="false">IF(F46&gt;0,MIN($G$5,F46+G46),0)+IF(I46&gt;0,MIN($G$6,I46+J46),0)+IF(L46&gt;0,MIN($G$7,L46+M46),0)</f>
        <v>450</v>
      </c>
      <c r="D46" s="11" t="n">
        <f aca="false">MAX(0,$B$10+B46-$B$6-C46)</f>
        <v>220</v>
      </c>
      <c r="E46" s="11" t="n">
        <f aca="false">MAX(0,-($B$10+B46-$B$6-C46))</f>
        <v>0</v>
      </c>
      <c r="F46" s="11" t="n">
        <f aca="false">$E$5</f>
        <v>6000</v>
      </c>
      <c r="G46" s="11" t="n">
        <f aca="false">IF(F46&gt;0,F46*$F$5/12,0)</f>
        <v>120</v>
      </c>
      <c r="H46" s="11" t="n">
        <f aca="false">MAX(0,F46+G46-IF(F46&gt;0,MIN($G$5,F46+G46),0))+E46</f>
        <v>5940</v>
      </c>
      <c r="I46" s="11" t="n">
        <f aca="false">$E$6</f>
        <v>6000</v>
      </c>
      <c r="J46" s="11" t="n">
        <f aca="false">IF(I46&gt;0,I46*$F$6/12,0)</f>
        <v>120</v>
      </c>
      <c r="K46" s="11" t="n">
        <f aca="false">MAX(0,I46+J46-IF(I46&gt;0,MIN($G$6,I46+J46),0))</f>
        <v>5940</v>
      </c>
      <c r="L46" s="11" t="n">
        <f aca="false">$E$7</f>
        <v>3000</v>
      </c>
      <c r="M46" s="11" t="n">
        <f aca="false">IF(L46&gt;0,L46*$F$7/12,0)</f>
        <v>60</v>
      </c>
      <c r="N46" s="11" t="n">
        <f aca="false">MAX(0,L46+M46-IF(L46&gt;0,MIN($G$7,L46+M46),0))</f>
        <v>2970</v>
      </c>
    </row>
    <row r="47" customFormat="false" ht="15" hidden="false" customHeight="false" outlineLevel="0" collapsed="false">
      <c r="A47" s="4" t="n">
        <v>2</v>
      </c>
      <c r="B47" s="11" t="n">
        <f aca="false">$B$5</f>
        <v>3300</v>
      </c>
      <c r="C47" s="11" t="n">
        <f aca="false">IF(F47&gt;0,MIN($G$5,F47+G47),0)+IF(I47&gt;0,MIN($G$6,I47+J47),0)+IF(L47&gt;0,MIN($G$7,L47+M47),0)</f>
        <v>450</v>
      </c>
      <c r="D47" s="11" t="n">
        <f aca="false">MAX(0,D46+B47-$B$6-C47)</f>
        <v>440</v>
      </c>
      <c r="E47" s="11" t="n">
        <f aca="false">MAX(0,-(D46+B47-$B$6-C47))</f>
        <v>0</v>
      </c>
      <c r="F47" s="11" t="n">
        <f aca="false">H46</f>
        <v>5940</v>
      </c>
      <c r="G47" s="11" t="n">
        <f aca="false">IF(F47&gt;0,F47*$F$5/12,0)</f>
        <v>118.8</v>
      </c>
      <c r="H47" s="11" t="n">
        <f aca="false">MAX(0,F47+G47-IF(F47&gt;0,MIN($G$5,F47+G47),0))+E47</f>
        <v>5878.8</v>
      </c>
      <c r="I47" s="11" t="n">
        <f aca="false">K46</f>
        <v>5940</v>
      </c>
      <c r="J47" s="11" t="n">
        <f aca="false">IF(I47&gt;0,I47*$F$6/12,0)</f>
        <v>118.8</v>
      </c>
      <c r="K47" s="11" t="n">
        <f aca="false">MAX(0,I47+J47-IF(I47&gt;0,MIN($G$6,I47+J47),0))</f>
        <v>5878.8</v>
      </c>
      <c r="L47" s="11" t="n">
        <f aca="false">N46</f>
        <v>2970</v>
      </c>
      <c r="M47" s="11" t="n">
        <f aca="false">IF(L47&gt;0,L47*$F$7/12,0)</f>
        <v>59.4</v>
      </c>
      <c r="N47" s="11" t="n">
        <f aca="false">MAX(0,L47+M47-IF(L47&gt;0,MIN($G$7,L47+M47),0))</f>
        <v>2939.4</v>
      </c>
    </row>
    <row r="48" customFormat="false" ht="15" hidden="false" customHeight="false" outlineLevel="0" collapsed="false">
      <c r="A48" s="4" t="n">
        <v>3</v>
      </c>
      <c r="B48" s="11" t="n">
        <f aca="false">$B$5</f>
        <v>3300</v>
      </c>
      <c r="C48" s="11" t="n">
        <f aca="false">IF(F48&gt;0,MIN($G$5,F48+G48),0)+IF(I48&gt;0,MIN($G$6,I48+J48),0)+IF(L48&gt;0,MIN($G$7,L48+M48),0)</f>
        <v>450</v>
      </c>
      <c r="D48" s="11" t="n">
        <f aca="false">MAX(0,D47+B48-$B$6-C48)</f>
        <v>660</v>
      </c>
      <c r="E48" s="11" t="n">
        <f aca="false">MAX(0,-(D47+B48-$B$6-C48))</f>
        <v>0</v>
      </c>
      <c r="F48" s="11" t="n">
        <f aca="false">H47</f>
        <v>5878.8</v>
      </c>
      <c r="G48" s="11" t="n">
        <f aca="false">IF(F48&gt;0,F48*$F$5/12,0)</f>
        <v>117.576</v>
      </c>
      <c r="H48" s="11" t="n">
        <f aca="false">MAX(0,F48+G48-IF(F48&gt;0,MIN($G$5,F48+G48),0))+E48</f>
        <v>5816.376</v>
      </c>
      <c r="I48" s="11" t="n">
        <f aca="false">K47</f>
        <v>5878.8</v>
      </c>
      <c r="J48" s="11" t="n">
        <f aca="false">IF(I48&gt;0,I48*$F$6/12,0)</f>
        <v>117.576</v>
      </c>
      <c r="K48" s="11" t="n">
        <f aca="false">MAX(0,I48+J48-IF(I48&gt;0,MIN($G$6,I48+J48),0))</f>
        <v>5816.376</v>
      </c>
      <c r="L48" s="11" t="n">
        <f aca="false">N47</f>
        <v>2939.4</v>
      </c>
      <c r="M48" s="11" t="n">
        <f aca="false">IF(L48&gt;0,L48*$F$7/12,0)</f>
        <v>58.788</v>
      </c>
      <c r="N48" s="11" t="n">
        <f aca="false">MAX(0,L48+M48-IF(L48&gt;0,MIN($G$7,L48+M48),0))</f>
        <v>2908.188</v>
      </c>
    </row>
    <row r="49" customFormat="false" ht="15" hidden="false" customHeight="false" outlineLevel="0" collapsed="false">
      <c r="A49" s="4" t="n">
        <v>4</v>
      </c>
      <c r="B49" s="11" t="n">
        <f aca="false">$B$5</f>
        <v>3300</v>
      </c>
      <c r="C49" s="11" t="n">
        <f aca="false">IF(F49&gt;0,MIN($G$5,F49+G49),0)+IF(I49&gt;0,MIN($G$6,I49+J49),0)+IF(L49&gt;0,MIN($G$7,L49+M49),0)</f>
        <v>450</v>
      </c>
      <c r="D49" s="11" t="n">
        <f aca="false">MAX(0,D48+B49-$B$6-C49)</f>
        <v>880</v>
      </c>
      <c r="E49" s="11" t="n">
        <f aca="false">MAX(0,-(D48+B49-$B$6-C49))</f>
        <v>0</v>
      </c>
      <c r="F49" s="11" t="n">
        <f aca="false">H48</f>
        <v>5816.376</v>
      </c>
      <c r="G49" s="11" t="n">
        <f aca="false">IF(F49&gt;0,F49*$F$5/12,0)</f>
        <v>116.32752</v>
      </c>
      <c r="H49" s="11" t="n">
        <f aca="false">MAX(0,F49+G49-IF(F49&gt;0,MIN($G$5,F49+G49),0))+E49</f>
        <v>5752.70352</v>
      </c>
      <c r="I49" s="11" t="n">
        <f aca="false">K48</f>
        <v>5816.376</v>
      </c>
      <c r="J49" s="11" t="n">
        <f aca="false">IF(I49&gt;0,I49*$F$6/12,0)</f>
        <v>116.32752</v>
      </c>
      <c r="K49" s="11" t="n">
        <f aca="false">MAX(0,I49+J49-IF(I49&gt;0,MIN($G$6,I49+J49),0))</f>
        <v>5752.70352</v>
      </c>
      <c r="L49" s="11" t="n">
        <f aca="false">N48</f>
        <v>2908.188</v>
      </c>
      <c r="M49" s="11" t="n">
        <f aca="false">IF(L49&gt;0,L49*$F$7/12,0)</f>
        <v>58.16376</v>
      </c>
      <c r="N49" s="11" t="n">
        <f aca="false">MAX(0,L49+M49-IF(L49&gt;0,MIN($G$7,L49+M49),0))</f>
        <v>2876.35176</v>
      </c>
    </row>
    <row r="50" customFormat="false" ht="15" hidden="false" customHeight="false" outlineLevel="0" collapsed="false">
      <c r="A50" s="4" t="n">
        <v>5</v>
      </c>
      <c r="B50" s="11" t="n">
        <f aca="false">$B$5</f>
        <v>3300</v>
      </c>
      <c r="C50" s="11" t="n">
        <f aca="false">IF(F50&gt;0,MIN($G$5,F50+G50),0)+IF(I50&gt;0,MIN($G$6,I50+J50),0)+IF(L50&gt;0,MIN($G$7,L50+M50),0)</f>
        <v>450</v>
      </c>
      <c r="D50" s="11" t="n">
        <f aca="false">MAX(0,D49+B50-$B$6-C50)</f>
        <v>1100</v>
      </c>
      <c r="E50" s="11" t="n">
        <f aca="false">MAX(0,-(D49+B50-$B$6-C50))</f>
        <v>0</v>
      </c>
      <c r="F50" s="11" t="n">
        <f aca="false">H49</f>
        <v>5752.70352</v>
      </c>
      <c r="G50" s="11" t="n">
        <f aca="false">IF(F50&gt;0,F50*$F$5/12,0)</f>
        <v>115.0540704</v>
      </c>
      <c r="H50" s="11" t="n">
        <f aca="false">MAX(0,F50+G50-IF(F50&gt;0,MIN($G$5,F50+G50),0))+E50</f>
        <v>5687.7575904</v>
      </c>
      <c r="I50" s="11" t="n">
        <f aca="false">K49</f>
        <v>5752.70352</v>
      </c>
      <c r="J50" s="11" t="n">
        <f aca="false">IF(I50&gt;0,I50*$F$6/12,0)</f>
        <v>115.0540704</v>
      </c>
      <c r="K50" s="11" t="n">
        <f aca="false">MAX(0,I50+J50-IF(I50&gt;0,MIN($G$6,I50+J50),0))</f>
        <v>5687.7575904</v>
      </c>
      <c r="L50" s="11" t="n">
        <f aca="false">N49</f>
        <v>2876.35176</v>
      </c>
      <c r="M50" s="11" t="n">
        <f aca="false">IF(L50&gt;0,L50*$F$7/12,0)</f>
        <v>57.5270352</v>
      </c>
      <c r="N50" s="11" t="n">
        <f aca="false">MAX(0,L50+M50-IF(L50&gt;0,MIN($G$7,L50+M50),0))</f>
        <v>2843.8787952</v>
      </c>
    </row>
    <row r="51" customFormat="false" ht="15" hidden="false" customHeight="false" outlineLevel="0" collapsed="false">
      <c r="A51" s="4" t="n">
        <v>6</v>
      </c>
      <c r="B51" s="11" t="n">
        <f aca="false">$B$5</f>
        <v>3300</v>
      </c>
      <c r="C51" s="11" t="n">
        <f aca="false">IF(F51&gt;0,MIN($G$5,F51+G51),0)+IF(I51&gt;0,MIN($G$6,I51+J51),0)+IF(L51&gt;0,MIN($G$7,L51+M51),0)</f>
        <v>450</v>
      </c>
      <c r="D51" s="11" t="n">
        <f aca="false">MAX(0,D50+B51-$B$6-C51)</f>
        <v>1320</v>
      </c>
      <c r="E51" s="11" t="n">
        <f aca="false">MAX(0,-(D50+B51-$B$6-C51))</f>
        <v>0</v>
      </c>
      <c r="F51" s="11" t="n">
        <f aca="false">H50</f>
        <v>5687.7575904</v>
      </c>
      <c r="G51" s="11" t="n">
        <f aca="false">IF(F51&gt;0,F51*$F$5/12,0)</f>
        <v>113.755151808</v>
      </c>
      <c r="H51" s="11" t="n">
        <f aca="false">MAX(0,F51+G51-IF(F51&gt;0,MIN($G$5,F51+G51),0))+E51</f>
        <v>5621.512742208</v>
      </c>
      <c r="I51" s="11" t="n">
        <f aca="false">K50</f>
        <v>5687.7575904</v>
      </c>
      <c r="J51" s="11" t="n">
        <f aca="false">IF(I51&gt;0,I51*$F$6/12,0)</f>
        <v>113.755151808</v>
      </c>
      <c r="K51" s="11" t="n">
        <f aca="false">MAX(0,I51+J51-IF(I51&gt;0,MIN($G$6,I51+J51),0))</f>
        <v>5621.512742208</v>
      </c>
      <c r="L51" s="11" t="n">
        <f aca="false">N50</f>
        <v>2843.8787952</v>
      </c>
      <c r="M51" s="11" t="n">
        <f aca="false">IF(L51&gt;0,L51*$F$7/12,0)</f>
        <v>56.877575904</v>
      </c>
      <c r="N51" s="11" t="n">
        <f aca="false">MAX(0,L51+M51-IF(L51&gt;0,MIN($G$7,L51+M51),0))</f>
        <v>2810.756371104</v>
      </c>
    </row>
    <row r="52" customFormat="false" ht="15" hidden="false" customHeight="false" outlineLevel="0" collapsed="false">
      <c r="A52" s="4" t="n">
        <v>7</v>
      </c>
      <c r="B52" s="11" t="n">
        <f aca="false">$B$5</f>
        <v>3300</v>
      </c>
      <c r="C52" s="11" t="n">
        <f aca="false">IF(F52&gt;0,MIN($G$5,F52+G52),0)+IF(I52&gt;0,MIN($G$6,I52+J52),0)+IF(L52&gt;0,MIN($G$7,L52+M52),0)</f>
        <v>450</v>
      </c>
      <c r="D52" s="11" t="n">
        <f aca="false">MAX(0,D51+B52-$B$6-C52)</f>
        <v>1540</v>
      </c>
      <c r="E52" s="11" t="n">
        <f aca="false">MAX(0,-(D51+B52-$B$6-C52))</f>
        <v>0</v>
      </c>
      <c r="F52" s="11" t="n">
        <f aca="false">H51</f>
        <v>5621.512742208</v>
      </c>
      <c r="G52" s="11" t="n">
        <f aca="false">IF(F52&gt;0,F52*$F$5/12,0)</f>
        <v>112.43025484416</v>
      </c>
      <c r="H52" s="11" t="n">
        <f aca="false">MAX(0,F52+G52-IF(F52&gt;0,MIN($G$5,F52+G52),0))+E52</f>
        <v>5553.94299705216</v>
      </c>
      <c r="I52" s="11" t="n">
        <f aca="false">K51</f>
        <v>5621.512742208</v>
      </c>
      <c r="J52" s="11" t="n">
        <f aca="false">IF(I52&gt;0,I52*$F$6/12,0)</f>
        <v>112.43025484416</v>
      </c>
      <c r="K52" s="11" t="n">
        <f aca="false">MAX(0,I52+J52-IF(I52&gt;0,MIN($G$6,I52+J52),0))</f>
        <v>5553.94299705216</v>
      </c>
      <c r="L52" s="11" t="n">
        <f aca="false">N51</f>
        <v>2810.756371104</v>
      </c>
      <c r="M52" s="11" t="n">
        <f aca="false">IF(L52&gt;0,L52*$F$7/12,0)</f>
        <v>56.21512742208</v>
      </c>
      <c r="N52" s="11" t="n">
        <f aca="false">MAX(0,L52+M52-IF(L52&gt;0,MIN($G$7,L52+M52),0))</f>
        <v>2776.97149852608</v>
      </c>
    </row>
    <row r="53" customFormat="false" ht="15" hidden="false" customHeight="false" outlineLevel="0" collapsed="false">
      <c r="A53" s="4" t="n">
        <v>8</v>
      </c>
      <c r="B53" s="11" t="n">
        <f aca="false">$B$5</f>
        <v>3300</v>
      </c>
      <c r="C53" s="11" t="n">
        <f aca="false">IF(F53&gt;0,MIN($G$5,F53+G53),0)+IF(I53&gt;0,MIN($G$6,I53+J53),0)+IF(L53&gt;0,MIN($G$7,L53+M53),0)</f>
        <v>450</v>
      </c>
      <c r="D53" s="11" t="n">
        <f aca="false">MAX(0,D52+B53-$B$6-C53)</f>
        <v>1760</v>
      </c>
      <c r="E53" s="11" t="n">
        <f aca="false">MAX(0,-(D52+B53-$B$6-C53))</f>
        <v>0</v>
      </c>
      <c r="F53" s="11" t="n">
        <f aca="false">H52</f>
        <v>5553.94299705216</v>
      </c>
      <c r="G53" s="11" t="n">
        <f aca="false">IF(F53&gt;0,F53*$F$5/12,0)</f>
        <v>111.078859941043</v>
      </c>
      <c r="H53" s="11" t="n">
        <f aca="false">MAX(0,F53+G53-IF(F53&gt;0,MIN($G$5,F53+G53),0))+E53</f>
        <v>5485.0218569932</v>
      </c>
      <c r="I53" s="11" t="n">
        <f aca="false">K52</f>
        <v>5553.94299705216</v>
      </c>
      <c r="J53" s="11" t="n">
        <f aca="false">IF(I53&gt;0,I53*$F$6/12,0)</f>
        <v>111.078859941043</v>
      </c>
      <c r="K53" s="11" t="n">
        <f aca="false">MAX(0,I53+J53-IF(I53&gt;0,MIN($G$6,I53+J53),0))</f>
        <v>5485.0218569932</v>
      </c>
      <c r="L53" s="11" t="n">
        <f aca="false">N52</f>
        <v>2776.97149852608</v>
      </c>
      <c r="M53" s="11" t="n">
        <f aca="false">IF(L53&gt;0,L53*$F$7/12,0)</f>
        <v>55.5394299705216</v>
      </c>
      <c r="N53" s="11" t="n">
        <f aca="false">MAX(0,L53+M53-IF(L53&gt;0,MIN($G$7,L53+M53),0))</f>
        <v>2742.5109284966</v>
      </c>
    </row>
    <row r="54" customFormat="false" ht="15" hidden="false" customHeight="false" outlineLevel="0" collapsed="false">
      <c r="A54" s="4" t="n">
        <v>9</v>
      </c>
      <c r="B54" s="11" t="n">
        <f aca="false">$B$5</f>
        <v>3300</v>
      </c>
      <c r="C54" s="11" t="n">
        <f aca="false">IF(F54&gt;0,MIN($G$5,F54+G54),0)+IF(I54&gt;0,MIN($G$6,I54+J54),0)+IF(L54&gt;0,MIN($G$7,L54+M54),0)</f>
        <v>450</v>
      </c>
      <c r="D54" s="11" t="n">
        <f aca="false">MAX(0,D53+B54-$B$6-C54)</f>
        <v>1980</v>
      </c>
      <c r="E54" s="11" t="n">
        <f aca="false">MAX(0,-(D53+B54-$B$6-C54))</f>
        <v>0</v>
      </c>
      <c r="F54" s="11" t="n">
        <f aca="false">H53</f>
        <v>5485.0218569932</v>
      </c>
      <c r="G54" s="11" t="n">
        <f aca="false">IF(F54&gt;0,F54*$F$5/12,0)</f>
        <v>109.700437139864</v>
      </c>
      <c r="H54" s="11" t="n">
        <f aca="false">MAX(0,F54+G54-IF(F54&gt;0,MIN($G$5,F54+G54),0))+E54</f>
        <v>5414.72229413307</v>
      </c>
      <c r="I54" s="11" t="n">
        <f aca="false">K53</f>
        <v>5485.0218569932</v>
      </c>
      <c r="J54" s="11" t="n">
        <f aca="false">IF(I54&gt;0,I54*$F$6/12,0)</f>
        <v>109.700437139864</v>
      </c>
      <c r="K54" s="11" t="n">
        <f aca="false">MAX(0,I54+J54-IF(I54&gt;0,MIN($G$6,I54+J54),0))</f>
        <v>5414.72229413307</v>
      </c>
      <c r="L54" s="11" t="n">
        <f aca="false">N53</f>
        <v>2742.5109284966</v>
      </c>
      <c r="M54" s="11" t="n">
        <f aca="false">IF(L54&gt;0,L54*$F$7/12,0)</f>
        <v>54.850218569932</v>
      </c>
      <c r="N54" s="11" t="n">
        <f aca="false">MAX(0,L54+M54-IF(L54&gt;0,MIN($G$7,L54+M54),0))</f>
        <v>2707.36114706653</v>
      </c>
    </row>
    <row r="55" customFormat="false" ht="15" hidden="false" customHeight="false" outlineLevel="0" collapsed="false">
      <c r="A55" s="4" t="n">
        <v>10</v>
      </c>
      <c r="B55" s="11" t="n">
        <f aca="false">$B$5</f>
        <v>3300</v>
      </c>
      <c r="C55" s="11" t="n">
        <f aca="false">IF(F55&gt;0,MIN($G$5,F55+G55),0)+IF(I55&gt;0,MIN($G$6,I55+J55),0)+IF(L55&gt;0,MIN($G$7,L55+M55),0)</f>
        <v>450</v>
      </c>
      <c r="D55" s="11" t="n">
        <f aca="false">MAX(0,D54+B55-$B$6-C55)</f>
        <v>2200</v>
      </c>
      <c r="E55" s="11" t="n">
        <f aca="false">MAX(0,-(D54+B55-$B$6-C55))</f>
        <v>0</v>
      </c>
      <c r="F55" s="11" t="n">
        <f aca="false">H54</f>
        <v>5414.72229413307</v>
      </c>
      <c r="G55" s="11" t="n">
        <f aca="false">IF(F55&gt;0,F55*$F$5/12,0)</f>
        <v>108.294445882661</v>
      </c>
      <c r="H55" s="11" t="n">
        <f aca="false">MAX(0,F55+G55-IF(F55&gt;0,MIN($G$5,F55+G55),0))+E55</f>
        <v>5343.01674001573</v>
      </c>
      <c r="I55" s="11" t="n">
        <f aca="false">K54</f>
        <v>5414.72229413307</v>
      </c>
      <c r="J55" s="11" t="n">
        <f aca="false">IF(I55&gt;0,I55*$F$6/12,0)</f>
        <v>108.294445882661</v>
      </c>
      <c r="K55" s="11" t="n">
        <f aca="false">MAX(0,I55+J55-IF(I55&gt;0,MIN($G$6,I55+J55),0))</f>
        <v>5343.01674001573</v>
      </c>
      <c r="L55" s="11" t="n">
        <f aca="false">N54</f>
        <v>2707.36114706653</v>
      </c>
      <c r="M55" s="11" t="n">
        <f aca="false">IF(L55&gt;0,L55*$F$7/12,0)</f>
        <v>54.1472229413307</v>
      </c>
      <c r="N55" s="11" t="n">
        <f aca="false">MAX(0,L55+M55-IF(L55&gt;0,MIN($G$7,L55+M55),0))</f>
        <v>2671.50837000787</v>
      </c>
    </row>
    <row r="56" customFormat="false" ht="15" hidden="false" customHeight="false" outlineLevel="0" collapsed="false">
      <c r="A56" s="4" t="n">
        <v>11</v>
      </c>
      <c r="B56" s="11" t="n">
        <f aca="false">$B$5</f>
        <v>3300</v>
      </c>
      <c r="C56" s="11" t="n">
        <f aca="false">IF(F56&gt;0,MIN($G$5,F56+G56),0)+IF(I56&gt;0,MIN($G$6,I56+J56),0)+IF(L56&gt;0,MIN($G$7,L56+M56),0)</f>
        <v>450</v>
      </c>
      <c r="D56" s="11" t="n">
        <f aca="false">MAX(0,D55+B56-$B$6-C56)</f>
        <v>2420</v>
      </c>
      <c r="E56" s="11" t="n">
        <f aca="false">MAX(0,-(D55+B56-$B$6-C56))</f>
        <v>0</v>
      </c>
      <c r="F56" s="11" t="n">
        <f aca="false">H55</f>
        <v>5343.01674001573</v>
      </c>
      <c r="G56" s="11" t="n">
        <f aca="false">IF(F56&gt;0,F56*$F$5/12,0)</f>
        <v>106.860334800315</v>
      </c>
      <c r="H56" s="11" t="n">
        <f aca="false">MAX(0,F56+G56-IF(F56&gt;0,MIN($G$5,F56+G56),0))+E56</f>
        <v>5269.87707481604</v>
      </c>
      <c r="I56" s="11" t="n">
        <f aca="false">K55</f>
        <v>5343.01674001573</v>
      </c>
      <c r="J56" s="11" t="n">
        <f aca="false">IF(I56&gt;0,I56*$F$6/12,0)</f>
        <v>106.860334800315</v>
      </c>
      <c r="K56" s="11" t="n">
        <f aca="false">MAX(0,I56+J56-IF(I56&gt;0,MIN($G$6,I56+J56),0))</f>
        <v>5269.87707481604</v>
      </c>
      <c r="L56" s="11" t="n">
        <f aca="false">N55</f>
        <v>2671.50837000787</v>
      </c>
      <c r="M56" s="11" t="n">
        <f aca="false">IF(L56&gt;0,L56*$F$7/12,0)</f>
        <v>53.4301674001573</v>
      </c>
      <c r="N56" s="11" t="n">
        <f aca="false">MAX(0,L56+M56-IF(L56&gt;0,MIN($G$7,L56+M56),0))</f>
        <v>2634.93853740802</v>
      </c>
    </row>
    <row r="57" customFormat="false" ht="15" hidden="false" customHeight="false" outlineLevel="0" collapsed="false">
      <c r="A57" s="4" t="n">
        <v>12</v>
      </c>
      <c r="B57" s="11" t="n">
        <f aca="false">$B$5</f>
        <v>3300</v>
      </c>
      <c r="C57" s="11" t="n">
        <f aca="false">IF(F57&gt;0,MIN($G$5,F57+G57),0)+IF(I57&gt;0,MIN($G$6,I57+J57),0)+IF(L57&gt;0,MIN($G$7,L57+M57),0)</f>
        <v>450</v>
      </c>
      <c r="D57" s="11" t="n">
        <f aca="false">MAX(0,D56+B57-$B$6-C57)</f>
        <v>2640</v>
      </c>
      <c r="E57" s="11" t="n">
        <f aca="false">MAX(0,-(D56+B57-$B$6-C57))</f>
        <v>0</v>
      </c>
      <c r="F57" s="11" t="n">
        <f aca="false">H56</f>
        <v>5269.87707481604</v>
      </c>
      <c r="G57" s="11" t="n">
        <f aca="false">IF(F57&gt;0,F57*$F$5/12,0)</f>
        <v>105.397541496321</v>
      </c>
      <c r="H57" s="11" t="n">
        <f aca="false">MAX(0,F57+G57-IF(F57&gt;0,MIN($G$5,F57+G57),0))+E57</f>
        <v>5195.27461631237</v>
      </c>
      <c r="I57" s="11" t="n">
        <f aca="false">K56</f>
        <v>5269.87707481604</v>
      </c>
      <c r="J57" s="11" t="n">
        <f aca="false">IF(I57&gt;0,I57*$F$6/12,0)</f>
        <v>105.397541496321</v>
      </c>
      <c r="K57" s="11" t="n">
        <f aca="false">MAX(0,I57+J57-IF(I57&gt;0,MIN($G$6,I57+J57),0))</f>
        <v>5195.27461631237</v>
      </c>
      <c r="L57" s="11" t="n">
        <f aca="false">N56</f>
        <v>2634.93853740802</v>
      </c>
      <c r="M57" s="11" t="n">
        <f aca="false">IF(L57&gt;0,L57*$F$7/12,0)</f>
        <v>52.6987707481604</v>
      </c>
      <c r="N57" s="11" t="n">
        <f aca="false">MAX(0,L57+M57-IF(L57&gt;0,MIN($G$7,L57+M57),0))</f>
        <v>2597.63730815618</v>
      </c>
    </row>
    <row r="58" customFormat="false" ht="15" hidden="false" customHeight="false" outlineLevel="0" collapsed="false">
      <c r="A58" s="4" t="n">
        <v>13</v>
      </c>
      <c r="B58" s="11" t="n">
        <f aca="false">$B$5</f>
        <v>3300</v>
      </c>
      <c r="C58" s="11" t="n">
        <f aca="false">IF(F58&gt;0,MIN($G$5,F58+G58),0)+IF(I58&gt;0,MIN($G$6,I58+J58),0)+IF(L58&gt;0,MIN($G$7,L58+M58),0)</f>
        <v>450</v>
      </c>
      <c r="D58" s="11" t="n">
        <f aca="false">MAX(0,D57+B58-$B$6-C58)</f>
        <v>2860</v>
      </c>
      <c r="E58" s="11" t="n">
        <f aca="false">MAX(0,-(D57+B58-$B$6-C58))</f>
        <v>0</v>
      </c>
      <c r="F58" s="11" t="n">
        <f aca="false">H57</f>
        <v>5195.27461631237</v>
      </c>
      <c r="G58" s="11" t="n">
        <f aca="false">IF(F58&gt;0,F58*$F$5/12,0)</f>
        <v>103.905492326247</v>
      </c>
      <c r="H58" s="11" t="n">
        <f aca="false">MAX(0,F58+G58-IF(F58&gt;0,MIN($G$5,F58+G58),0))+E58</f>
        <v>5119.18010863861</v>
      </c>
      <c r="I58" s="11" t="n">
        <f aca="false">K57</f>
        <v>5195.27461631237</v>
      </c>
      <c r="J58" s="11" t="n">
        <f aca="false">IF(I58&gt;0,I58*$F$6/12,0)</f>
        <v>103.905492326247</v>
      </c>
      <c r="K58" s="11" t="n">
        <f aca="false">MAX(0,I58+J58-IF(I58&gt;0,MIN($G$6,I58+J58),0))</f>
        <v>5119.18010863861</v>
      </c>
      <c r="L58" s="11" t="n">
        <f aca="false">N57</f>
        <v>2597.63730815618</v>
      </c>
      <c r="M58" s="11" t="n">
        <f aca="false">IF(L58&gt;0,L58*$F$7/12,0)</f>
        <v>51.9527461631236</v>
      </c>
      <c r="N58" s="11" t="n">
        <f aca="false">MAX(0,L58+M58-IF(L58&gt;0,MIN($G$7,L58+M58),0))</f>
        <v>2559.59005431931</v>
      </c>
    </row>
    <row r="59" customFormat="false" ht="15" hidden="false" customHeight="false" outlineLevel="0" collapsed="false">
      <c r="A59" s="4" t="n">
        <v>14</v>
      </c>
      <c r="B59" s="11" t="n">
        <f aca="false">$B$5</f>
        <v>3300</v>
      </c>
      <c r="C59" s="11" t="n">
        <f aca="false">IF(F59&gt;0,MIN($G$5,F59+G59),0)+IF(I59&gt;0,MIN($G$6,I59+J59),0)+IF(L59&gt;0,MIN($G$7,L59+M59),0)</f>
        <v>450</v>
      </c>
      <c r="D59" s="11" t="n">
        <f aca="false">MAX(0,D58+B59-$B$6-C59)</f>
        <v>3080</v>
      </c>
      <c r="E59" s="11" t="n">
        <f aca="false">MAX(0,-(D58+B59-$B$6-C59))</f>
        <v>0</v>
      </c>
      <c r="F59" s="11" t="n">
        <f aca="false">H58</f>
        <v>5119.18010863861</v>
      </c>
      <c r="G59" s="11" t="n">
        <f aca="false">IF(F59&gt;0,F59*$F$5/12,0)</f>
        <v>102.383602172772</v>
      </c>
      <c r="H59" s="11" t="n">
        <f aca="false">MAX(0,F59+G59-IF(F59&gt;0,MIN($G$5,F59+G59),0))+E59</f>
        <v>5041.56371081138</v>
      </c>
      <c r="I59" s="11" t="n">
        <f aca="false">K58</f>
        <v>5119.18010863861</v>
      </c>
      <c r="J59" s="11" t="n">
        <f aca="false">IF(I59&gt;0,I59*$F$6/12,0)</f>
        <v>102.383602172772</v>
      </c>
      <c r="K59" s="11" t="n">
        <f aca="false">MAX(0,I59+J59-IF(I59&gt;0,MIN($G$6,I59+J59),0))</f>
        <v>5041.56371081138</v>
      </c>
      <c r="L59" s="11" t="n">
        <f aca="false">N58</f>
        <v>2559.59005431931</v>
      </c>
      <c r="M59" s="11" t="n">
        <f aca="false">IF(L59&gt;0,L59*$F$7/12,0)</f>
        <v>51.1918010863861</v>
      </c>
      <c r="N59" s="11" t="n">
        <f aca="false">MAX(0,L59+M59-IF(L59&gt;0,MIN($G$7,L59+M59),0))</f>
        <v>2520.78185540569</v>
      </c>
    </row>
    <row r="60" customFormat="false" ht="15" hidden="false" customHeight="false" outlineLevel="0" collapsed="false">
      <c r="A60" s="4" t="n">
        <v>15</v>
      </c>
      <c r="B60" s="11" t="n">
        <f aca="false">$B$5</f>
        <v>3300</v>
      </c>
      <c r="C60" s="11" t="n">
        <f aca="false">IF(F60&gt;0,MIN($G$5,F60+G60),0)+IF(I60&gt;0,MIN($G$6,I60+J60),0)+IF(L60&gt;0,MIN($G$7,L60+M60),0)</f>
        <v>450</v>
      </c>
      <c r="D60" s="11" t="n">
        <f aca="false">MAX(0,D59+B60-$B$6-C60)</f>
        <v>3300</v>
      </c>
      <c r="E60" s="11" t="n">
        <f aca="false">MAX(0,-(D59+B60-$B$6-C60))</f>
        <v>0</v>
      </c>
      <c r="F60" s="11" t="n">
        <f aca="false">H59</f>
        <v>5041.56371081138</v>
      </c>
      <c r="G60" s="11" t="n">
        <f aca="false">IF(F60&gt;0,F60*$F$5/12,0)</f>
        <v>100.831274216228</v>
      </c>
      <c r="H60" s="11" t="n">
        <f aca="false">MAX(0,F60+G60-IF(F60&gt;0,MIN($G$5,F60+G60),0))+E60</f>
        <v>4962.39498502761</v>
      </c>
      <c r="I60" s="11" t="n">
        <f aca="false">K59</f>
        <v>5041.56371081138</v>
      </c>
      <c r="J60" s="11" t="n">
        <f aca="false">IF(I60&gt;0,I60*$F$6/12,0)</f>
        <v>100.831274216228</v>
      </c>
      <c r="K60" s="11" t="n">
        <f aca="false">MAX(0,I60+J60-IF(I60&gt;0,MIN($G$6,I60+J60),0))</f>
        <v>4962.39498502761</v>
      </c>
      <c r="L60" s="11" t="n">
        <f aca="false">N59</f>
        <v>2520.78185540569</v>
      </c>
      <c r="M60" s="11" t="n">
        <f aca="false">IF(L60&gt;0,L60*$F$7/12,0)</f>
        <v>50.4156371081138</v>
      </c>
      <c r="N60" s="11" t="n">
        <f aca="false">MAX(0,L60+M60-IF(L60&gt;0,MIN($G$7,L60+M60),0))</f>
        <v>2481.19749251381</v>
      </c>
    </row>
    <row r="61" customFormat="false" ht="15" hidden="false" customHeight="false" outlineLevel="0" collapsed="false">
      <c r="A61" s="4" t="n">
        <v>16</v>
      </c>
      <c r="B61" s="11" t="n">
        <f aca="false">$B$5</f>
        <v>3300</v>
      </c>
      <c r="C61" s="11" t="n">
        <f aca="false">IF(F61&gt;0,MIN($G$5,F61+G61),0)+IF(I61&gt;0,MIN($G$6,I61+J61),0)+IF(L61&gt;0,MIN($G$7,L61+M61),0)</f>
        <v>450</v>
      </c>
      <c r="D61" s="11" t="n">
        <f aca="false">MAX(0,D60+B61-$B$6-C61)</f>
        <v>3520</v>
      </c>
      <c r="E61" s="11" t="n">
        <f aca="false">MAX(0,-(D60+B61-$B$6-C61))</f>
        <v>0</v>
      </c>
      <c r="F61" s="11" t="n">
        <f aca="false">H60</f>
        <v>4962.39498502761</v>
      </c>
      <c r="G61" s="11" t="n">
        <f aca="false">IF(F61&gt;0,F61*$F$5/12,0)</f>
        <v>99.2478997005522</v>
      </c>
      <c r="H61" s="11" t="n">
        <f aca="false">MAX(0,F61+G61-IF(F61&gt;0,MIN($G$5,F61+G61),0))+E61</f>
        <v>4881.64288472816</v>
      </c>
      <c r="I61" s="11" t="n">
        <f aca="false">K60</f>
        <v>4962.39498502761</v>
      </c>
      <c r="J61" s="11" t="n">
        <f aca="false">IF(I61&gt;0,I61*$F$6/12,0)</f>
        <v>99.2478997005522</v>
      </c>
      <c r="K61" s="11" t="n">
        <f aca="false">MAX(0,I61+J61-IF(I61&gt;0,MIN($G$6,I61+J61),0))</f>
        <v>4881.64288472816</v>
      </c>
      <c r="L61" s="11" t="n">
        <f aca="false">N60</f>
        <v>2481.19749251381</v>
      </c>
      <c r="M61" s="11" t="n">
        <f aca="false">IF(L61&gt;0,L61*$F$7/12,0)</f>
        <v>49.6239498502761</v>
      </c>
      <c r="N61" s="11" t="n">
        <f aca="false">MAX(0,L61+M61-IF(L61&gt;0,MIN($G$7,L61+M61),0))</f>
        <v>2440.82144236408</v>
      </c>
    </row>
    <row r="62" customFormat="false" ht="15" hidden="false" customHeight="false" outlineLevel="0" collapsed="false">
      <c r="A62" s="4" t="n">
        <v>17</v>
      </c>
      <c r="B62" s="11" t="n">
        <f aca="false">$B$5</f>
        <v>3300</v>
      </c>
      <c r="C62" s="11" t="n">
        <f aca="false">IF(F62&gt;0,MIN($G$5,F62+G62),0)+IF(I62&gt;0,MIN($G$6,I62+J62),0)+IF(L62&gt;0,MIN($G$7,L62+M62),0)</f>
        <v>450</v>
      </c>
      <c r="D62" s="11" t="n">
        <f aca="false">MAX(0,D61+B62-$B$6-C62)</f>
        <v>3740</v>
      </c>
      <c r="E62" s="11" t="n">
        <f aca="false">MAX(0,-(D61+B62-$B$6-C62))</f>
        <v>0</v>
      </c>
      <c r="F62" s="11" t="n">
        <f aca="false">H61</f>
        <v>4881.64288472816</v>
      </c>
      <c r="G62" s="11" t="n">
        <f aca="false">IF(F62&gt;0,F62*$F$5/12,0)</f>
        <v>97.6328576945633</v>
      </c>
      <c r="H62" s="11" t="n">
        <f aca="false">MAX(0,F62+G62-IF(F62&gt;0,MIN($G$5,F62+G62),0))+E62</f>
        <v>4799.27574242273</v>
      </c>
      <c r="I62" s="11" t="n">
        <f aca="false">K61</f>
        <v>4881.64288472816</v>
      </c>
      <c r="J62" s="11" t="n">
        <f aca="false">IF(I62&gt;0,I62*$F$6/12,0)</f>
        <v>97.6328576945633</v>
      </c>
      <c r="K62" s="11" t="n">
        <f aca="false">MAX(0,I62+J62-IF(I62&gt;0,MIN($G$6,I62+J62),0))</f>
        <v>4799.27574242273</v>
      </c>
      <c r="L62" s="11" t="n">
        <f aca="false">N61</f>
        <v>2440.82144236408</v>
      </c>
      <c r="M62" s="11" t="n">
        <f aca="false">IF(L62&gt;0,L62*$F$7/12,0)</f>
        <v>48.8164288472816</v>
      </c>
      <c r="N62" s="11" t="n">
        <f aca="false">MAX(0,L62+M62-IF(L62&gt;0,MIN($G$7,L62+M62),0))</f>
        <v>2399.63787121136</v>
      </c>
    </row>
    <row r="63" customFormat="false" ht="15" hidden="false" customHeight="false" outlineLevel="0" collapsed="false">
      <c r="A63" s="4" t="n">
        <v>18</v>
      </c>
      <c r="B63" s="11" t="n">
        <f aca="false">$B$5</f>
        <v>3300</v>
      </c>
      <c r="C63" s="11" t="n">
        <f aca="false">IF(F63&gt;0,MIN($G$5,F63+G63),0)+IF(I63&gt;0,MIN($G$6,I63+J63),0)+IF(L63&gt;0,MIN($G$7,L63+M63),0)</f>
        <v>450</v>
      </c>
      <c r="D63" s="11" t="n">
        <f aca="false">MAX(0,D62+B63-$B$6-C63)</f>
        <v>3960</v>
      </c>
      <c r="E63" s="11" t="n">
        <f aca="false">MAX(0,-(D62+B63-$B$6-C63))</f>
        <v>0</v>
      </c>
      <c r="F63" s="11" t="n">
        <f aca="false">H62</f>
        <v>4799.27574242273</v>
      </c>
      <c r="G63" s="11" t="n">
        <f aca="false">IF(F63&gt;0,F63*$F$5/12,0)</f>
        <v>95.9855148484545</v>
      </c>
      <c r="H63" s="11" t="n">
        <f aca="false">MAX(0,F63+G63-IF(F63&gt;0,MIN($G$5,F63+G63),0))+E63</f>
        <v>4715.26125727118</v>
      </c>
      <c r="I63" s="11" t="n">
        <f aca="false">K62</f>
        <v>4799.27574242273</v>
      </c>
      <c r="J63" s="11" t="n">
        <f aca="false">IF(I63&gt;0,I63*$F$6/12,0)</f>
        <v>95.9855148484545</v>
      </c>
      <c r="K63" s="11" t="n">
        <f aca="false">MAX(0,I63+J63-IF(I63&gt;0,MIN($G$6,I63+J63),0))</f>
        <v>4715.26125727118</v>
      </c>
      <c r="L63" s="11" t="n">
        <f aca="false">N62</f>
        <v>2399.63787121136</v>
      </c>
      <c r="M63" s="11" t="n">
        <f aca="false">IF(L63&gt;0,L63*$F$7/12,0)</f>
        <v>47.9927574242273</v>
      </c>
      <c r="N63" s="11" t="n">
        <f aca="false">MAX(0,L63+M63-IF(L63&gt;0,MIN($G$7,L63+M63),0))</f>
        <v>2357.63062863559</v>
      </c>
    </row>
    <row r="64" customFormat="false" ht="15" hidden="false" customHeight="false" outlineLevel="0" collapsed="false">
      <c r="A64" s="4" t="n">
        <v>19</v>
      </c>
      <c r="B64" s="11" t="n">
        <f aca="false">$B$5</f>
        <v>3300</v>
      </c>
      <c r="C64" s="11" t="n">
        <f aca="false">IF(F64&gt;0,MIN($G$5,F64+G64),0)+IF(I64&gt;0,MIN($G$6,I64+J64),0)+IF(L64&gt;0,MIN($G$7,L64+M64),0)</f>
        <v>450</v>
      </c>
      <c r="D64" s="11" t="n">
        <f aca="false">MAX(0,D63+B64-$B$6-C64)</f>
        <v>4180</v>
      </c>
      <c r="E64" s="11" t="n">
        <f aca="false">MAX(0,-(D63+B64-$B$6-C64))</f>
        <v>0</v>
      </c>
      <c r="F64" s="11" t="n">
        <f aca="false">H63</f>
        <v>4715.26125727118</v>
      </c>
      <c r="G64" s="11" t="n">
        <f aca="false">IF(F64&gt;0,F64*$F$5/12,0)</f>
        <v>94.3052251454237</v>
      </c>
      <c r="H64" s="11" t="n">
        <f aca="false">MAX(0,F64+G64-IF(F64&gt;0,MIN($G$5,F64+G64),0))+E64</f>
        <v>4629.56648241661</v>
      </c>
      <c r="I64" s="11" t="n">
        <f aca="false">K63</f>
        <v>4715.26125727118</v>
      </c>
      <c r="J64" s="11" t="n">
        <f aca="false">IF(I64&gt;0,I64*$F$6/12,0)</f>
        <v>94.3052251454237</v>
      </c>
      <c r="K64" s="11" t="n">
        <f aca="false">MAX(0,I64+J64-IF(I64&gt;0,MIN($G$6,I64+J64),0))</f>
        <v>4629.56648241661</v>
      </c>
      <c r="L64" s="11" t="n">
        <f aca="false">N63</f>
        <v>2357.63062863559</v>
      </c>
      <c r="M64" s="11" t="n">
        <f aca="false">IF(L64&gt;0,L64*$F$7/12,0)</f>
        <v>47.1526125727118</v>
      </c>
      <c r="N64" s="11" t="n">
        <f aca="false">MAX(0,L64+M64-IF(L64&gt;0,MIN($G$7,L64+M64),0))</f>
        <v>2314.7832412083</v>
      </c>
    </row>
    <row r="65" customFormat="false" ht="15" hidden="false" customHeight="false" outlineLevel="0" collapsed="false">
      <c r="A65" s="4" t="n">
        <v>20</v>
      </c>
      <c r="B65" s="11" t="n">
        <f aca="false">$B$5</f>
        <v>3300</v>
      </c>
      <c r="C65" s="11" t="n">
        <f aca="false">IF(F65&gt;0,MIN($G$5,F65+G65),0)+IF(I65&gt;0,MIN($G$6,I65+J65),0)+IF(L65&gt;0,MIN($G$7,L65+M65),0)</f>
        <v>450</v>
      </c>
      <c r="D65" s="11" t="n">
        <f aca="false">MAX(0,D64+B65-$B$6-C65)</f>
        <v>4400</v>
      </c>
      <c r="E65" s="11" t="n">
        <f aca="false">MAX(0,-(D64+B65-$B$6-C65))</f>
        <v>0</v>
      </c>
      <c r="F65" s="11" t="n">
        <f aca="false">H64</f>
        <v>4629.56648241661</v>
      </c>
      <c r="G65" s="11" t="n">
        <f aca="false">IF(F65&gt;0,F65*$F$5/12,0)</f>
        <v>92.5913296483321</v>
      </c>
      <c r="H65" s="11" t="n">
        <f aca="false">MAX(0,F65+G65-IF(F65&gt;0,MIN($G$5,F65+G65),0))+E65</f>
        <v>4542.15781206494</v>
      </c>
      <c r="I65" s="11" t="n">
        <f aca="false">K64</f>
        <v>4629.56648241661</v>
      </c>
      <c r="J65" s="11" t="n">
        <f aca="false">IF(I65&gt;0,I65*$F$6/12,0)</f>
        <v>92.5913296483321</v>
      </c>
      <c r="K65" s="11" t="n">
        <f aca="false">MAX(0,I65+J65-IF(I65&gt;0,MIN($G$6,I65+J65),0))</f>
        <v>4542.15781206494</v>
      </c>
      <c r="L65" s="11" t="n">
        <f aca="false">N64</f>
        <v>2314.7832412083</v>
      </c>
      <c r="M65" s="11" t="n">
        <f aca="false">IF(L65&gt;0,L65*$F$7/12,0)</f>
        <v>46.2956648241661</v>
      </c>
      <c r="N65" s="11" t="n">
        <f aca="false">MAX(0,L65+M65-IF(L65&gt;0,MIN($G$7,L65+M65),0))</f>
        <v>2271.07890603247</v>
      </c>
    </row>
    <row r="66" customFormat="false" ht="15" hidden="false" customHeight="false" outlineLevel="0" collapsed="false">
      <c r="A66" s="4" t="n">
        <v>21</v>
      </c>
      <c r="B66" s="11" t="n">
        <f aca="false">$B$5</f>
        <v>3300</v>
      </c>
      <c r="C66" s="11" t="n">
        <f aca="false">IF(F66&gt;0,MIN($G$5,F66+G66),0)+IF(I66&gt;0,MIN($G$6,I66+J66),0)+IF(L66&gt;0,MIN($G$7,L66+M66),0)</f>
        <v>450</v>
      </c>
      <c r="D66" s="11" t="n">
        <f aca="false">MAX(0,D65+B66-$B$6-C66)</f>
        <v>4620</v>
      </c>
      <c r="E66" s="11" t="n">
        <f aca="false">MAX(0,-(D65+B66-$B$6-C66))</f>
        <v>0</v>
      </c>
      <c r="F66" s="11" t="n">
        <f aca="false">H65</f>
        <v>4542.15781206494</v>
      </c>
      <c r="G66" s="11" t="n">
        <f aca="false">IF(F66&gt;0,F66*$F$5/12,0)</f>
        <v>90.8431562412988</v>
      </c>
      <c r="H66" s="11" t="n">
        <f aca="false">MAX(0,F66+G66-IF(F66&gt;0,MIN($G$5,F66+G66),0))+E66</f>
        <v>4453.00096830624</v>
      </c>
      <c r="I66" s="11" t="n">
        <f aca="false">K65</f>
        <v>4542.15781206494</v>
      </c>
      <c r="J66" s="11" t="n">
        <f aca="false">IF(I66&gt;0,I66*$F$6/12,0)</f>
        <v>90.8431562412988</v>
      </c>
      <c r="K66" s="11" t="n">
        <f aca="false">MAX(0,I66+J66-IF(I66&gt;0,MIN($G$6,I66+J66),0))</f>
        <v>4453.00096830624</v>
      </c>
      <c r="L66" s="11" t="n">
        <f aca="false">N65</f>
        <v>2271.07890603247</v>
      </c>
      <c r="M66" s="11" t="n">
        <f aca="false">IF(L66&gt;0,L66*$F$7/12,0)</f>
        <v>45.4215781206494</v>
      </c>
      <c r="N66" s="11" t="n">
        <f aca="false">MAX(0,L66+M66-IF(L66&gt;0,MIN($G$7,L66+M66),0))</f>
        <v>2226.50048415312</v>
      </c>
    </row>
    <row r="67" customFormat="false" ht="15" hidden="false" customHeight="false" outlineLevel="0" collapsed="false">
      <c r="A67" s="4" t="n">
        <v>22</v>
      </c>
      <c r="B67" s="11" t="n">
        <f aca="false">$B$5</f>
        <v>3300</v>
      </c>
      <c r="C67" s="11" t="n">
        <f aca="false">IF(F67&gt;0,MIN($G$5,F67+G67),0)+IF(I67&gt;0,MIN($G$6,I67+J67),0)+IF(L67&gt;0,MIN($G$7,L67+M67),0)</f>
        <v>450</v>
      </c>
      <c r="D67" s="11" t="n">
        <f aca="false">MAX(0,D66+B67-$B$6-C67)</f>
        <v>4840</v>
      </c>
      <c r="E67" s="11" t="n">
        <f aca="false">MAX(0,-(D66+B67-$B$6-C67))</f>
        <v>0</v>
      </c>
      <c r="F67" s="11" t="n">
        <f aca="false">H66</f>
        <v>4453.00096830624</v>
      </c>
      <c r="G67" s="11" t="n">
        <f aca="false">IF(F67&gt;0,F67*$F$5/12,0)</f>
        <v>89.0600193661247</v>
      </c>
      <c r="H67" s="11" t="n">
        <f aca="false">MAX(0,F67+G67-IF(F67&gt;0,MIN($G$5,F67+G67),0))+E67</f>
        <v>4362.06098767236</v>
      </c>
      <c r="I67" s="11" t="n">
        <f aca="false">K66</f>
        <v>4453.00096830624</v>
      </c>
      <c r="J67" s="11" t="n">
        <f aca="false">IF(I67&gt;0,I67*$F$6/12,0)</f>
        <v>89.0600193661247</v>
      </c>
      <c r="K67" s="11" t="n">
        <f aca="false">MAX(0,I67+J67-IF(I67&gt;0,MIN($G$6,I67+J67),0))</f>
        <v>4362.06098767236</v>
      </c>
      <c r="L67" s="11" t="n">
        <f aca="false">N66</f>
        <v>2226.50048415312</v>
      </c>
      <c r="M67" s="11" t="n">
        <f aca="false">IF(L67&gt;0,L67*$F$7/12,0)</f>
        <v>44.5300096830624</v>
      </c>
      <c r="N67" s="11" t="n">
        <f aca="false">MAX(0,L67+M67-IF(L67&gt;0,MIN($G$7,L67+M67),0))</f>
        <v>2181.03049383618</v>
      </c>
    </row>
    <row r="68" customFormat="false" ht="15" hidden="false" customHeight="false" outlineLevel="0" collapsed="false">
      <c r="A68" s="4" t="n">
        <v>23</v>
      </c>
      <c r="B68" s="11" t="n">
        <f aca="false">$B$5</f>
        <v>3300</v>
      </c>
      <c r="C68" s="11" t="n">
        <f aca="false">IF(F68&gt;0,MIN($G$5,F68+G68),0)+IF(I68&gt;0,MIN($G$6,I68+J68),0)+IF(L68&gt;0,MIN($G$7,L68+M68),0)</f>
        <v>450</v>
      </c>
      <c r="D68" s="11" t="n">
        <f aca="false">MAX(0,D67+B68-$B$6-C68)</f>
        <v>5060</v>
      </c>
      <c r="E68" s="11" t="n">
        <f aca="false">MAX(0,-(D67+B68-$B$6-C68))</f>
        <v>0</v>
      </c>
      <c r="F68" s="11" t="n">
        <f aca="false">H67</f>
        <v>4362.06098767236</v>
      </c>
      <c r="G68" s="11" t="n">
        <f aca="false">IF(F68&gt;0,F68*$F$5/12,0)</f>
        <v>87.2412197534472</v>
      </c>
      <c r="H68" s="11" t="n">
        <f aca="false">MAX(0,F68+G68-IF(F68&gt;0,MIN($G$5,F68+G68),0))+E68</f>
        <v>4269.30220742581</v>
      </c>
      <c r="I68" s="11" t="n">
        <f aca="false">K67</f>
        <v>4362.06098767236</v>
      </c>
      <c r="J68" s="11" t="n">
        <f aca="false">IF(I68&gt;0,I68*$F$6/12,0)</f>
        <v>87.2412197534472</v>
      </c>
      <c r="K68" s="11" t="n">
        <f aca="false">MAX(0,I68+J68-IF(I68&gt;0,MIN($G$6,I68+J68),0))</f>
        <v>4269.30220742581</v>
      </c>
      <c r="L68" s="11" t="n">
        <f aca="false">N67</f>
        <v>2181.03049383618</v>
      </c>
      <c r="M68" s="11" t="n">
        <f aca="false">IF(L68&gt;0,L68*$F$7/12,0)</f>
        <v>43.6206098767236</v>
      </c>
      <c r="N68" s="11" t="n">
        <f aca="false">MAX(0,L68+M68-IF(L68&gt;0,MIN($G$7,L68+M68),0))</f>
        <v>2134.65110371291</v>
      </c>
    </row>
    <row r="69" customFormat="false" ht="15" hidden="false" customHeight="false" outlineLevel="0" collapsed="false">
      <c r="A69" s="4" t="n">
        <v>24</v>
      </c>
      <c r="B69" s="11" t="n">
        <f aca="false">$B$5</f>
        <v>3300</v>
      </c>
      <c r="C69" s="11" t="n">
        <f aca="false">IF(F69&gt;0,MIN($G$5,F69+G69),0)+IF(I69&gt;0,MIN($G$6,I69+J69),0)+IF(L69&gt;0,MIN($G$7,L69+M69),0)</f>
        <v>450</v>
      </c>
      <c r="D69" s="11" t="n">
        <f aca="false">MAX(0,D68+B69-$B$6-C69)</f>
        <v>5280</v>
      </c>
      <c r="E69" s="11" t="n">
        <f aca="false">MAX(0,-(D68+B69-$B$6-C69))</f>
        <v>0</v>
      </c>
      <c r="F69" s="11" t="n">
        <f aca="false">H68</f>
        <v>4269.30220742581</v>
      </c>
      <c r="G69" s="11" t="n">
        <f aca="false">IF(F69&gt;0,F69*$F$5/12,0)</f>
        <v>85.3860441485162</v>
      </c>
      <c r="H69" s="11" t="n">
        <f aca="false">MAX(0,F69+G69-IF(F69&gt;0,MIN($G$5,F69+G69),0))+E69</f>
        <v>4174.68825157433</v>
      </c>
      <c r="I69" s="11" t="n">
        <f aca="false">K68</f>
        <v>4269.30220742581</v>
      </c>
      <c r="J69" s="11" t="n">
        <f aca="false">IF(I69&gt;0,I69*$F$6/12,0)</f>
        <v>85.3860441485162</v>
      </c>
      <c r="K69" s="11" t="n">
        <f aca="false">MAX(0,I69+J69-IF(I69&gt;0,MIN($G$6,I69+J69),0))</f>
        <v>4174.68825157433</v>
      </c>
      <c r="L69" s="11" t="n">
        <f aca="false">N68</f>
        <v>2134.65110371291</v>
      </c>
      <c r="M69" s="11" t="n">
        <f aca="false">IF(L69&gt;0,L69*$F$7/12,0)</f>
        <v>42.6930220742581</v>
      </c>
      <c r="N69" s="11" t="n">
        <f aca="false">MAX(0,L69+M69-IF(L69&gt;0,MIN($G$7,L69+M69),0))</f>
        <v>2087.34412578716</v>
      </c>
    </row>
    <row r="71" customFormat="false" ht="15" hidden="false" customHeight="false" outlineLevel="0" collapsed="false">
      <c r="A71" s="6" t="s">
        <v>49</v>
      </c>
      <c r="D71" s="12" t="n">
        <f aca="false">SUM(G46:G69)+SUM(J46:J69)+SUM(M46:M69)</f>
        <v>6236.72062893581</v>
      </c>
    </row>
    <row r="72" customFormat="false" ht="15" hidden="false" customHeight="false" outlineLevel="0" collapsed="false">
      <c r="A72" s="6" t="s">
        <v>43</v>
      </c>
      <c r="D72" s="12" t="n">
        <f aca="false">H69+K69+N69</f>
        <v>10436.7206289358</v>
      </c>
    </row>
    <row r="73" customFormat="false" ht="15" hidden="false" customHeight="false" outlineLevel="0" collapsed="false">
      <c r="A73" s="6" t="s">
        <v>50</v>
      </c>
      <c r="D73" s="12" t="n">
        <f aca="false">D69</f>
        <v>5280</v>
      </c>
    </row>
    <row r="76" customFormat="false" ht="15" hidden="false" customHeight="false" outlineLevel="0" collapsed="false">
      <c r="A76" s="6" t="s">
        <v>51</v>
      </c>
    </row>
    <row r="77" customFormat="false" ht="15" hidden="false" customHeight="false" outlineLevel="0" collapsed="false">
      <c r="A77" s="3" t="s">
        <v>32</v>
      </c>
      <c r="B77" s="3" t="s">
        <v>33</v>
      </c>
      <c r="C77" s="3" t="s">
        <v>52</v>
      </c>
      <c r="D77" s="3" t="s">
        <v>48</v>
      </c>
      <c r="E77" s="3" t="s">
        <v>53</v>
      </c>
      <c r="F77" s="3" t="s">
        <v>87</v>
      </c>
      <c r="G77" s="3" t="s">
        <v>88</v>
      </c>
      <c r="H77" s="3" t="s">
        <v>96</v>
      </c>
      <c r="I77" s="3" t="s">
        <v>89</v>
      </c>
      <c r="J77" s="3" t="s">
        <v>90</v>
      </c>
      <c r="K77" s="3" t="s">
        <v>91</v>
      </c>
      <c r="L77" s="3" t="s">
        <v>97</v>
      </c>
      <c r="M77" s="3" t="s">
        <v>92</v>
      </c>
      <c r="N77" s="3" t="s">
        <v>93</v>
      </c>
      <c r="O77" s="3" t="s">
        <v>94</v>
      </c>
      <c r="P77" s="3" t="s">
        <v>98</v>
      </c>
      <c r="Q77" s="3" t="s">
        <v>95</v>
      </c>
    </row>
    <row r="78" customFormat="false" ht="15" hidden="false" customHeight="false" outlineLevel="0" collapsed="false">
      <c r="A78" s="4" t="n">
        <v>1</v>
      </c>
      <c r="B78" s="11" t="n">
        <f aca="false">$B$5</f>
        <v>3300</v>
      </c>
      <c r="C78" s="11" t="n">
        <f aca="false">MAX(0,B78+IF(A78=1,$B$10,0)-$B$6)</f>
        <v>670</v>
      </c>
      <c r="D78" s="11" t="n">
        <f aca="false">MAX(0,-(B78+IF(A78=1,$B$10,0)-$B$6))</f>
        <v>0</v>
      </c>
      <c r="E78" s="11" t="n">
        <f aca="false">MAX(0,C78-(0+MIN(IF(F78&gt;0,$G$5,0),C78-(0),F78+G78)+MIN(IF(J78&gt;0,$G$6,0),C78-(0+MIN(IF(F78&gt;0,$G$5,0),C78-(0),F78+G78)),J78+K78)+MIN(IF(N78&gt;0,$G$7,0),C78-(0+MIN(IF(F78&gt;0,$G$5,0),C78-(0),F78+G78)+MIN(IF(J78&gt;0,$G$6,0),C78-(0+MIN(IF(F78&gt;0,$G$5,0),C78-(0),F78+G78)),J78+K78)),N78+O78)))</f>
        <v>220</v>
      </c>
      <c r="F78" s="11" t="n">
        <f aca="false">$E$5</f>
        <v>6000</v>
      </c>
      <c r="G78" s="11" t="n">
        <f aca="false">IF(F78&gt;0,F78*$F$5/12,0)</f>
        <v>120</v>
      </c>
      <c r="H78" s="11" t="n">
        <f aca="false">MIN(IF(F78&gt;0,$G$5,0),C78-(0),F78+G78)+MIN(E78-(0),MAX(0,F78+G78-MIN(IF(F78&gt;0,$G$5,0),C78-(0),F78+G78)))</f>
        <v>400</v>
      </c>
      <c r="I78" s="11" t="n">
        <f aca="false">MAX(0,F78+G78-H78)+D78</f>
        <v>5720</v>
      </c>
      <c r="J78" s="11" t="n">
        <f aca="false">$E$6</f>
        <v>6000</v>
      </c>
      <c r="K78" s="11" t="n">
        <f aca="false">IF(J78&gt;0,J78*$F$6/12,0)</f>
        <v>120</v>
      </c>
      <c r="L78" s="11" t="n">
        <f aca="false">MIN(IF(J78&gt;0,$G$6,0),C78-(0+MIN(IF(F78&gt;0,$G$5,0),C78-(0),F78+G78)),J78+K78)+MIN(E78-(0+MIN(E78-(0),MAX(0,F78+G78-MIN(IF(F78&gt;0,$G$5,0),C78-(0),F78+G78)))),MAX(0,J78+K78-MIN(IF(J78&gt;0,$G$6,0),C78-(0+MIN(IF(F78&gt;0,$G$5,0),C78-(0),F78+G78)),J78+K78)))</f>
        <v>180</v>
      </c>
      <c r="M78" s="11" t="n">
        <f aca="false">MAX(0,J78+K78-L78)</f>
        <v>5940</v>
      </c>
      <c r="N78" s="11" t="n">
        <f aca="false">$E$7</f>
        <v>3000</v>
      </c>
      <c r="O78" s="11" t="n">
        <f aca="false">IF(N78&gt;0,N78*$F$7/12,0)</f>
        <v>60</v>
      </c>
      <c r="P78" s="11" t="n">
        <f aca="false">MIN(IF(N78&gt;0,$G$7,0),C78-(0+MIN(IF(F78&gt;0,$G$5,0),C78-(0),F78+G78)+MIN(IF(J78&gt;0,$G$6,0),C78-(0+MIN(IF(F78&gt;0,$G$5,0),C78-(0),F78+G78)),J78+K78)),N78+O78)+MIN(E78-(0+MIN(E78-(0),MAX(0,F78+G78-MIN(IF(F78&gt;0,$G$5,0),C78-(0),F78+G78)))+MIN(E78-(0+MIN(E78-(0),MAX(0,F78+G78-MIN(IF(F78&gt;0,$G$5,0),C78-(0),F78+G78)))),MAX(0,J78+K78-MIN(IF(J78&gt;0,$G$6,0),C78-(0+MIN(IF(F78&gt;0,$G$5,0),C78-(0),F78+G78)),J78+K78)))),MAX(0,N78+O78-MIN(IF(N78&gt;0,$G$7,0),C78-(0+MIN(IF(F78&gt;0,$G$5,0),C78-(0),F78+G78)+MIN(IF(J78&gt;0,$G$6,0),C78-(0+MIN(IF(F78&gt;0,$G$5,0),C78-(0),F78+G78)),J78+K78)),N78+O78)))</f>
        <v>90</v>
      </c>
      <c r="Q78" s="11" t="n">
        <f aca="false">MAX(0,N78+O78-P78)</f>
        <v>2970</v>
      </c>
    </row>
    <row r="79" customFormat="false" ht="15" hidden="false" customHeight="false" outlineLevel="0" collapsed="false">
      <c r="A79" s="4" t="n">
        <v>2</v>
      </c>
      <c r="B79" s="11" t="n">
        <f aca="false">$B$5</f>
        <v>3300</v>
      </c>
      <c r="C79" s="11" t="n">
        <f aca="false">MAX(0,B79+IF(A79=1,$B$10,0)-$B$6)</f>
        <v>670</v>
      </c>
      <c r="D79" s="11" t="n">
        <f aca="false">MAX(0,-(B79+IF(A79=1,$B$10,0)-$B$6))</f>
        <v>0</v>
      </c>
      <c r="E79" s="11" t="n">
        <f aca="false">MAX(0,C79-(0+MIN(IF(F79&gt;0,$G$5,0),C79-(0),F79+G79)+MIN(IF(J79&gt;0,$G$6,0),C79-(0+MIN(IF(F79&gt;0,$G$5,0),C79-(0),F79+G79)),J79+K79)+MIN(IF(N79&gt;0,$G$7,0),C79-(0+MIN(IF(F79&gt;0,$G$5,0),C79-(0),F79+G79)+MIN(IF(J79&gt;0,$G$6,0),C79-(0+MIN(IF(F79&gt;0,$G$5,0),C79-(0),F79+G79)),J79+K79)),N79+O79)))</f>
        <v>220</v>
      </c>
      <c r="F79" s="11" t="n">
        <f aca="false">I78</f>
        <v>5720</v>
      </c>
      <c r="G79" s="11" t="n">
        <f aca="false">IF(F79&gt;0,F79*$F$5/12,0)</f>
        <v>114.4</v>
      </c>
      <c r="H79" s="11" t="n">
        <f aca="false">MIN(IF(F79&gt;0,$G$5,0),C79-(0),F79+G79)+MIN(E79-(0),MAX(0,F79+G79-MIN(IF(F79&gt;0,$G$5,0),C79-(0),F79+G79)))</f>
        <v>400</v>
      </c>
      <c r="I79" s="11" t="n">
        <f aca="false">MAX(0,F79+G79-H79)+D79</f>
        <v>5434.4</v>
      </c>
      <c r="J79" s="11" t="n">
        <f aca="false">M78</f>
        <v>5940</v>
      </c>
      <c r="K79" s="11" t="n">
        <f aca="false">IF(J79&gt;0,J79*$F$6/12,0)</f>
        <v>118.8</v>
      </c>
      <c r="L79" s="11" t="n">
        <f aca="false">MIN(IF(J79&gt;0,$G$6,0),C79-(0+MIN(IF(F79&gt;0,$G$5,0),C79-(0),F79+G79)),J79+K79)+MIN(E79-(0+MIN(E79-(0),MAX(0,F79+G79-MIN(IF(F79&gt;0,$G$5,0),C79-(0),F79+G79)))),MAX(0,J79+K79-MIN(IF(J79&gt;0,$G$6,0),C79-(0+MIN(IF(F79&gt;0,$G$5,0),C79-(0),F79+G79)),J79+K79)))</f>
        <v>180</v>
      </c>
      <c r="M79" s="11" t="n">
        <f aca="false">MAX(0,J79+K79-L79)</f>
        <v>5878.8</v>
      </c>
      <c r="N79" s="11" t="n">
        <f aca="false">Q78</f>
        <v>2970</v>
      </c>
      <c r="O79" s="11" t="n">
        <f aca="false">IF(N79&gt;0,N79*$F$7/12,0)</f>
        <v>59.4</v>
      </c>
      <c r="P79" s="11" t="n">
        <f aca="false">MIN(IF(N79&gt;0,$G$7,0),C79-(0+MIN(IF(F79&gt;0,$G$5,0),C79-(0),F79+G79)+MIN(IF(J79&gt;0,$G$6,0),C79-(0+MIN(IF(F79&gt;0,$G$5,0),C79-(0),F79+G79)),J79+K79)),N79+O79)+MIN(E79-(0+MIN(E79-(0),MAX(0,F79+G79-MIN(IF(F79&gt;0,$G$5,0),C79-(0),F79+G79)))+MIN(E79-(0+MIN(E79-(0),MAX(0,F79+G79-MIN(IF(F79&gt;0,$G$5,0),C79-(0),F79+G79)))),MAX(0,J79+K79-MIN(IF(J79&gt;0,$G$6,0),C79-(0+MIN(IF(F79&gt;0,$G$5,0),C79-(0),F79+G79)),J79+K79)))),MAX(0,N79+O79-MIN(IF(N79&gt;0,$G$7,0),C79-(0+MIN(IF(F79&gt;0,$G$5,0),C79-(0),F79+G79)+MIN(IF(J79&gt;0,$G$6,0),C79-(0+MIN(IF(F79&gt;0,$G$5,0),C79-(0),F79+G79)),J79+K79)),N79+O79)))</f>
        <v>90</v>
      </c>
      <c r="Q79" s="11" t="n">
        <f aca="false">MAX(0,N79+O79-P79)</f>
        <v>2939.4</v>
      </c>
    </row>
    <row r="80" customFormat="false" ht="15" hidden="false" customHeight="false" outlineLevel="0" collapsed="false">
      <c r="A80" s="4" t="n">
        <v>3</v>
      </c>
      <c r="B80" s="11" t="n">
        <f aca="false">$B$5</f>
        <v>3300</v>
      </c>
      <c r="C80" s="11" t="n">
        <f aca="false">MAX(0,B80+IF(A80=1,$B$10,0)-$B$6)</f>
        <v>670</v>
      </c>
      <c r="D80" s="11" t="n">
        <f aca="false">MAX(0,-(B80+IF(A80=1,$B$10,0)-$B$6))</f>
        <v>0</v>
      </c>
      <c r="E80" s="11" t="n">
        <f aca="false">MAX(0,C80-(0+MIN(IF(F80&gt;0,$G$5,0),C80-(0),F80+G80)+MIN(IF(J80&gt;0,$G$6,0),C80-(0+MIN(IF(F80&gt;0,$G$5,0),C80-(0),F80+G80)),J80+K80)+MIN(IF(N80&gt;0,$G$7,0),C80-(0+MIN(IF(F80&gt;0,$G$5,0),C80-(0),F80+G80)+MIN(IF(J80&gt;0,$G$6,0),C80-(0+MIN(IF(F80&gt;0,$G$5,0),C80-(0),F80+G80)),J80+K80)),N80+O80)))</f>
        <v>220</v>
      </c>
      <c r="F80" s="11" t="n">
        <f aca="false">I79</f>
        <v>5434.4</v>
      </c>
      <c r="G80" s="11" t="n">
        <f aca="false">IF(F80&gt;0,F80*$F$5/12,0)</f>
        <v>108.688</v>
      </c>
      <c r="H80" s="11" t="n">
        <f aca="false">MIN(IF(F80&gt;0,$G$5,0),C80-(0),F80+G80)+MIN(E80-(0),MAX(0,F80+G80-MIN(IF(F80&gt;0,$G$5,0),C80-(0),F80+G80)))</f>
        <v>400</v>
      </c>
      <c r="I80" s="11" t="n">
        <f aca="false">MAX(0,F80+G80-H80)+D80</f>
        <v>5143.088</v>
      </c>
      <c r="J80" s="11" t="n">
        <f aca="false">M79</f>
        <v>5878.8</v>
      </c>
      <c r="K80" s="11" t="n">
        <f aca="false">IF(J80&gt;0,J80*$F$6/12,0)</f>
        <v>117.576</v>
      </c>
      <c r="L80" s="11" t="n">
        <f aca="false">MIN(IF(J80&gt;0,$G$6,0),C80-(0+MIN(IF(F80&gt;0,$G$5,0),C80-(0),F80+G80)),J80+K80)+MIN(E80-(0+MIN(E80-(0),MAX(0,F80+G80-MIN(IF(F80&gt;0,$G$5,0),C80-(0),F80+G80)))),MAX(0,J80+K80-MIN(IF(J80&gt;0,$G$6,0),C80-(0+MIN(IF(F80&gt;0,$G$5,0),C80-(0),F80+G80)),J80+K80)))</f>
        <v>180</v>
      </c>
      <c r="M80" s="11" t="n">
        <f aca="false">MAX(0,J80+K80-L80)</f>
        <v>5816.376</v>
      </c>
      <c r="N80" s="11" t="n">
        <f aca="false">Q79</f>
        <v>2939.4</v>
      </c>
      <c r="O80" s="11" t="n">
        <f aca="false">IF(N80&gt;0,N80*$F$7/12,0)</f>
        <v>58.788</v>
      </c>
      <c r="P80" s="11" t="n">
        <f aca="false">MIN(IF(N80&gt;0,$G$7,0),C80-(0+MIN(IF(F80&gt;0,$G$5,0),C80-(0),F80+G80)+MIN(IF(J80&gt;0,$G$6,0),C80-(0+MIN(IF(F80&gt;0,$G$5,0),C80-(0),F80+G80)),J80+K80)),N80+O80)+MIN(E80-(0+MIN(E80-(0),MAX(0,F80+G80-MIN(IF(F80&gt;0,$G$5,0),C80-(0),F80+G80)))+MIN(E80-(0+MIN(E80-(0),MAX(0,F80+G80-MIN(IF(F80&gt;0,$G$5,0),C80-(0),F80+G80)))),MAX(0,J80+K80-MIN(IF(J80&gt;0,$G$6,0),C80-(0+MIN(IF(F80&gt;0,$G$5,0),C80-(0),F80+G80)),J80+K80)))),MAX(0,N80+O80-MIN(IF(N80&gt;0,$G$7,0),C80-(0+MIN(IF(F80&gt;0,$G$5,0),C80-(0),F80+G80)+MIN(IF(J80&gt;0,$G$6,0),C80-(0+MIN(IF(F80&gt;0,$G$5,0),C80-(0),F80+G80)),J80+K80)),N80+O80)))</f>
        <v>90</v>
      </c>
      <c r="Q80" s="11" t="n">
        <f aca="false">MAX(0,N80+O80-P80)</f>
        <v>2908.188</v>
      </c>
    </row>
    <row r="81" customFormat="false" ht="15" hidden="false" customHeight="false" outlineLevel="0" collapsed="false">
      <c r="A81" s="4" t="n">
        <v>4</v>
      </c>
      <c r="B81" s="11" t="n">
        <f aca="false">$B$5</f>
        <v>3300</v>
      </c>
      <c r="C81" s="11" t="n">
        <f aca="false">MAX(0,B81+IF(A81=1,$B$10,0)-$B$6)</f>
        <v>670</v>
      </c>
      <c r="D81" s="11" t="n">
        <f aca="false">MAX(0,-(B81+IF(A81=1,$B$10,0)-$B$6))</f>
        <v>0</v>
      </c>
      <c r="E81" s="11" t="n">
        <f aca="false">MAX(0,C81-(0+MIN(IF(F81&gt;0,$G$5,0),C81-(0),F81+G81)+MIN(IF(J81&gt;0,$G$6,0),C81-(0+MIN(IF(F81&gt;0,$G$5,0),C81-(0),F81+G81)),J81+K81)+MIN(IF(N81&gt;0,$G$7,0),C81-(0+MIN(IF(F81&gt;0,$G$5,0),C81-(0),F81+G81)+MIN(IF(J81&gt;0,$G$6,0),C81-(0+MIN(IF(F81&gt;0,$G$5,0),C81-(0),F81+G81)),J81+K81)),N81+O81)))</f>
        <v>220</v>
      </c>
      <c r="F81" s="11" t="n">
        <f aca="false">I80</f>
        <v>5143.088</v>
      </c>
      <c r="G81" s="11" t="n">
        <f aca="false">IF(F81&gt;0,F81*$F$5/12,0)</f>
        <v>102.86176</v>
      </c>
      <c r="H81" s="11" t="n">
        <f aca="false">MIN(IF(F81&gt;0,$G$5,0),C81-(0),F81+G81)+MIN(E81-(0),MAX(0,F81+G81-MIN(IF(F81&gt;0,$G$5,0),C81-(0),F81+G81)))</f>
        <v>400</v>
      </c>
      <c r="I81" s="11" t="n">
        <f aca="false">MAX(0,F81+G81-H81)+D81</f>
        <v>4845.94976</v>
      </c>
      <c r="J81" s="11" t="n">
        <f aca="false">M80</f>
        <v>5816.376</v>
      </c>
      <c r="K81" s="11" t="n">
        <f aca="false">IF(J81&gt;0,J81*$F$6/12,0)</f>
        <v>116.32752</v>
      </c>
      <c r="L81" s="11" t="n">
        <f aca="false">MIN(IF(J81&gt;0,$G$6,0),C81-(0+MIN(IF(F81&gt;0,$G$5,0),C81-(0),F81+G81)),J81+K81)+MIN(E81-(0+MIN(E81-(0),MAX(0,F81+G81-MIN(IF(F81&gt;0,$G$5,0),C81-(0),F81+G81)))),MAX(0,J81+K81-MIN(IF(J81&gt;0,$G$6,0),C81-(0+MIN(IF(F81&gt;0,$G$5,0),C81-(0),F81+G81)),J81+K81)))</f>
        <v>180</v>
      </c>
      <c r="M81" s="11" t="n">
        <f aca="false">MAX(0,J81+K81-L81)</f>
        <v>5752.70352</v>
      </c>
      <c r="N81" s="11" t="n">
        <f aca="false">Q80</f>
        <v>2908.188</v>
      </c>
      <c r="O81" s="11" t="n">
        <f aca="false">IF(N81&gt;0,N81*$F$7/12,0)</f>
        <v>58.16376</v>
      </c>
      <c r="P81" s="11" t="n">
        <f aca="false">MIN(IF(N81&gt;0,$G$7,0),C81-(0+MIN(IF(F81&gt;0,$G$5,0),C81-(0),F81+G81)+MIN(IF(J81&gt;0,$G$6,0),C81-(0+MIN(IF(F81&gt;0,$G$5,0),C81-(0),F81+G81)),J81+K81)),N81+O81)+MIN(E81-(0+MIN(E81-(0),MAX(0,F81+G81-MIN(IF(F81&gt;0,$G$5,0),C81-(0),F81+G81)))+MIN(E81-(0+MIN(E81-(0),MAX(0,F81+G81-MIN(IF(F81&gt;0,$G$5,0),C81-(0),F81+G81)))),MAX(0,J81+K81-MIN(IF(J81&gt;0,$G$6,0),C81-(0+MIN(IF(F81&gt;0,$G$5,0),C81-(0),F81+G81)),J81+K81)))),MAX(0,N81+O81-MIN(IF(N81&gt;0,$G$7,0),C81-(0+MIN(IF(F81&gt;0,$G$5,0),C81-(0),F81+G81)+MIN(IF(J81&gt;0,$G$6,0),C81-(0+MIN(IF(F81&gt;0,$G$5,0),C81-(0),F81+G81)),J81+K81)),N81+O81)))</f>
        <v>90</v>
      </c>
      <c r="Q81" s="11" t="n">
        <f aca="false">MAX(0,N81+O81-P81)</f>
        <v>2876.35176</v>
      </c>
    </row>
    <row r="82" customFormat="false" ht="15" hidden="false" customHeight="false" outlineLevel="0" collapsed="false">
      <c r="A82" s="4" t="n">
        <v>5</v>
      </c>
      <c r="B82" s="11" t="n">
        <f aca="false">$B$5</f>
        <v>3300</v>
      </c>
      <c r="C82" s="11" t="n">
        <f aca="false">MAX(0,B82+IF(A82=1,$B$10,0)-$B$6)</f>
        <v>670</v>
      </c>
      <c r="D82" s="11" t="n">
        <f aca="false">MAX(0,-(B82+IF(A82=1,$B$10,0)-$B$6))</f>
        <v>0</v>
      </c>
      <c r="E82" s="11" t="n">
        <f aca="false">MAX(0,C82-(0+MIN(IF(F82&gt;0,$G$5,0),C82-(0),F82+G82)+MIN(IF(J82&gt;0,$G$6,0),C82-(0+MIN(IF(F82&gt;0,$G$5,0),C82-(0),F82+G82)),J82+K82)+MIN(IF(N82&gt;0,$G$7,0),C82-(0+MIN(IF(F82&gt;0,$G$5,0),C82-(0),F82+G82)+MIN(IF(J82&gt;0,$G$6,0),C82-(0+MIN(IF(F82&gt;0,$G$5,0),C82-(0),F82+G82)),J82+K82)),N82+O82)))</f>
        <v>220</v>
      </c>
      <c r="F82" s="11" t="n">
        <f aca="false">I81</f>
        <v>4845.94976</v>
      </c>
      <c r="G82" s="11" t="n">
        <f aca="false">IF(F82&gt;0,F82*$F$5/12,0)</f>
        <v>96.9189952</v>
      </c>
      <c r="H82" s="11" t="n">
        <f aca="false">MIN(IF(F82&gt;0,$G$5,0),C82-(0),F82+G82)+MIN(E82-(0),MAX(0,F82+G82-MIN(IF(F82&gt;0,$G$5,0),C82-(0),F82+G82)))</f>
        <v>400</v>
      </c>
      <c r="I82" s="11" t="n">
        <f aca="false">MAX(0,F82+G82-H82)+D82</f>
        <v>4542.8687552</v>
      </c>
      <c r="J82" s="11" t="n">
        <f aca="false">M81</f>
        <v>5752.70352</v>
      </c>
      <c r="K82" s="11" t="n">
        <f aca="false">IF(J82&gt;0,J82*$F$6/12,0)</f>
        <v>115.0540704</v>
      </c>
      <c r="L82" s="11" t="n">
        <f aca="false">MIN(IF(J82&gt;0,$G$6,0),C82-(0+MIN(IF(F82&gt;0,$G$5,0),C82-(0),F82+G82)),J82+K82)+MIN(E82-(0+MIN(E82-(0),MAX(0,F82+G82-MIN(IF(F82&gt;0,$G$5,0),C82-(0),F82+G82)))),MAX(0,J82+K82-MIN(IF(J82&gt;0,$G$6,0),C82-(0+MIN(IF(F82&gt;0,$G$5,0),C82-(0),F82+G82)),J82+K82)))</f>
        <v>180</v>
      </c>
      <c r="M82" s="11" t="n">
        <f aca="false">MAX(0,J82+K82-L82)</f>
        <v>5687.7575904</v>
      </c>
      <c r="N82" s="11" t="n">
        <f aca="false">Q81</f>
        <v>2876.35176</v>
      </c>
      <c r="O82" s="11" t="n">
        <f aca="false">IF(N82&gt;0,N82*$F$7/12,0)</f>
        <v>57.5270352</v>
      </c>
      <c r="P82" s="11" t="n">
        <f aca="false">MIN(IF(N82&gt;0,$G$7,0),C82-(0+MIN(IF(F82&gt;0,$G$5,0),C82-(0),F82+G82)+MIN(IF(J82&gt;0,$G$6,0),C82-(0+MIN(IF(F82&gt;0,$G$5,0),C82-(0),F82+G82)),J82+K82)),N82+O82)+MIN(E82-(0+MIN(E82-(0),MAX(0,F82+G82-MIN(IF(F82&gt;0,$G$5,0),C82-(0),F82+G82)))+MIN(E82-(0+MIN(E82-(0),MAX(0,F82+G82-MIN(IF(F82&gt;0,$G$5,0),C82-(0),F82+G82)))),MAX(0,J82+K82-MIN(IF(J82&gt;0,$G$6,0),C82-(0+MIN(IF(F82&gt;0,$G$5,0),C82-(0),F82+G82)),J82+K82)))),MAX(0,N82+O82-MIN(IF(N82&gt;0,$G$7,0),C82-(0+MIN(IF(F82&gt;0,$G$5,0),C82-(0),F82+G82)+MIN(IF(J82&gt;0,$G$6,0),C82-(0+MIN(IF(F82&gt;0,$G$5,0),C82-(0),F82+G82)),J82+K82)),N82+O82)))</f>
        <v>90</v>
      </c>
      <c r="Q82" s="11" t="n">
        <f aca="false">MAX(0,N82+O82-P82)</f>
        <v>2843.8787952</v>
      </c>
    </row>
    <row r="83" customFormat="false" ht="15" hidden="false" customHeight="false" outlineLevel="0" collapsed="false">
      <c r="A83" s="4" t="n">
        <v>6</v>
      </c>
      <c r="B83" s="11" t="n">
        <f aca="false">$B$5</f>
        <v>3300</v>
      </c>
      <c r="C83" s="11" t="n">
        <f aca="false">MAX(0,B83+IF(A83=1,$B$10,0)-$B$6)</f>
        <v>670</v>
      </c>
      <c r="D83" s="11" t="n">
        <f aca="false">MAX(0,-(B83+IF(A83=1,$B$10,0)-$B$6))</f>
        <v>0</v>
      </c>
      <c r="E83" s="11" t="n">
        <f aca="false">MAX(0,C83-(0+MIN(IF(F83&gt;0,$G$5,0),C83-(0),F83+G83)+MIN(IF(J83&gt;0,$G$6,0),C83-(0+MIN(IF(F83&gt;0,$G$5,0),C83-(0),F83+G83)),J83+K83)+MIN(IF(N83&gt;0,$G$7,0),C83-(0+MIN(IF(F83&gt;0,$G$5,0),C83-(0),F83+G83)+MIN(IF(J83&gt;0,$G$6,0),C83-(0+MIN(IF(F83&gt;0,$G$5,0),C83-(0),F83+G83)),J83+K83)),N83+O83)))</f>
        <v>220</v>
      </c>
      <c r="F83" s="11" t="n">
        <f aca="false">I82</f>
        <v>4542.8687552</v>
      </c>
      <c r="G83" s="11" t="n">
        <f aca="false">IF(F83&gt;0,F83*$F$5/12,0)</f>
        <v>90.857375104</v>
      </c>
      <c r="H83" s="11" t="n">
        <f aca="false">MIN(IF(F83&gt;0,$G$5,0),C83-(0),F83+G83)+MIN(E83-(0),MAX(0,F83+G83-MIN(IF(F83&gt;0,$G$5,0),C83-(0),F83+G83)))</f>
        <v>400</v>
      </c>
      <c r="I83" s="11" t="n">
        <f aca="false">MAX(0,F83+G83-H83)+D83</f>
        <v>4233.726130304</v>
      </c>
      <c r="J83" s="11" t="n">
        <f aca="false">M82</f>
        <v>5687.7575904</v>
      </c>
      <c r="K83" s="11" t="n">
        <f aca="false">IF(J83&gt;0,J83*$F$6/12,0)</f>
        <v>113.755151808</v>
      </c>
      <c r="L83" s="11" t="n">
        <f aca="false">MIN(IF(J83&gt;0,$G$6,0),C83-(0+MIN(IF(F83&gt;0,$G$5,0),C83-(0),F83+G83)),J83+K83)+MIN(E83-(0+MIN(E83-(0),MAX(0,F83+G83-MIN(IF(F83&gt;0,$G$5,0),C83-(0),F83+G83)))),MAX(0,J83+K83-MIN(IF(J83&gt;0,$G$6,0),C83-(0+MIN(IF(F83&gt;0,$G$5,0),C83-(0),F83+G83)),J83+K83)))</f>
        <v>180</v>
      </c>
      <c r="M83" s="11" t="n">
        <f aca="false">MAX(0,J83+K83-L83)</f>
        <v>5621.512742208</v>
      </c>
      <c r="N83" s="11" t="n">
        <f aca="false">Q82</f>
        <v>2843.8787952</v>
      </c>
      <c r="O83" s="11" t="n">
        <f aca="false">IF(N83&gt;0,N83*$F$7/12,0)</f>
        <v>56.877575904</v>
      </c>
      <c r="P83" s="11" t="n">
        <f aca="false">MIN(IF(N83&gt;0,$G$7,0),C83-(0+MIN(IF(F83&gt;0,$G$5,0),C83-(0),F83+G83)+MIN(IF(J83&gt;0,$G$6,0),C83-(0+MIN(IF(F83&gt;0,$G$5,0),C83-(0),F83+G83)),J83+K83)),N83+O83)+MIN(E83-(0+MIN(E83-(0),MAX(0,F83+G83-MIN(IF(F83&gt;0,$G$5,0),C83-(0),F83+G83)))+MIN(E83-(0+MIN(E83-(0),MAX(0,F83+G83-MIN(IF(F83&gt;0,$G$5,0),C83-(0),F83+G83)))),MAX(0,J83+K83-MIN(IF(J83&gt;0,$G$6,0),C83-(0+MIN(IF(F83&gt;0,$G$5,0),C83-(0),F83+G83)),J83+K83)))),MAX(0,N83+O83-MIN(IF(N83&gt;0,$G$7,0),C83-(0+MIN(IF(F83&gt;0,$G$5,0),C83-(0),F83+G83)+MIN(IF(J83&gt;0,$G$6,0),C83-(0+MIN(IF(F83&gt;0,$G$5,0),C83-(0),F83+G83)),J83+K83)),N83+O83)))</f>
        <v>90</v>
      </c>
      <c r="Q83" s="11" t="n">
        <f aca="false">MAX(0,N83+O83-P83)</f>
        <v>2810.756371104</v>
      </c>
    </row>
    <row r="84" customFormat="false" ht="15" hidden="false" customHeight="false" outlineLevel="0" collapsed="false">
      <c r="A84" s="4" t="n">
        <v>7</v>
      </c>
      <c r="B84" s="11" t="n">
        <f aca="false">$B$5</f>
        <v>3300</v>
      </c>
      <c r="C84" s="11" t="n">
        <f aca="false">MAX(0,B84+IF(A84=1,$B$10,0)-$B$6)</f>
        <v>670</v>
      </c>
      <c r="D84" s="11" t="n">
        <f aca="false">MAX(0,-(B84+IF(A84=1,$B$10,0)-$B$6))</f>
        <v>0</v>
      </c>
      <c r="E84" s="11" t="n">
        <f aca="false">MAX(0,C84-(0+MIN(IF(F84&gt;0,$G$5,0),C84-(0),F84+G84)+MIN(IF(J84&gt;0,$G$6,0),C84-(0+MIN(IF(F84&gt;0,$G$5,0),C84-(0),F84+G84)),J84+K84)+MIN(IF(N84&gt;0,$G$7,0),C84-(0+MIN(IF(F84&gt;0,$G$5,0),C84-(0),F84+G84)+MIN(IF(J84&gt;0,$G$6,0),C84-(0+MIN(IF(F84&gt;0,$G$5,0),C84-(0),F84+G84)),J84+K84)),N84+O84)))</f>
        <v>220</v>
      </c>
      <c r="F84" s="11" t="n">
        <f aca="false">I83</f>
        <v>4233.726130304</v>
      </c>
      <c r="G84" s="11" t="n">
        <f aca="false">IF(F84&gt;0,F84*$F$5/12,0)</f>
        <v>84.67452260608</v>
      </c>
      <c r="H84" s="11" t="n">
        <f aca="false">MIN(IF(F84&gt;0,$G$5,0),C84-(0),F84+G84)+MIN(E84-(0),MAX(0,F84+G84-MIN(IF(F84&gt;0,$G$5,0),C84-(0),F84+G84)))</f>
        <v>400</v>
      </c>
      <c r="I84" s="11" t="n">
        <f aca="false">MAX(0,F84+G84-H84)+D84</f>
        <v>3918.40065291008</v>
      </c>
      <c r="J84" s="11" t="n">
        <f aca="false">M83</f>
        <v>5621.512742208</v>
      </c>
      <c r="K84" s="11" t="n">
        <f aca="false">IF(J84&gt;0,J84*$F$6/12,0)</f>
        <v>112.43025484416</v>
      </c>
      <c r="L84" s="11" t="n">
        <f aca="false">MIN(IF(J84&gt;0,$G$6,0),C84-(0+MIN(IF(F84&gt;0,$G$5,0),C84-(0),F84+G84)),J84+K84)+MIN(E84-(0+MIN(E84-(0),MAX(0,F84+G84-MIN(IF(F84&gt;0,$G$5,0),C84-(0),F84+G84)))),MAX(0,J84+K84-MIN(IF(J84&gt;0,$G$6,0),C84-(0+MIN(IF(F84&gt;0,$G$5,0),C84-(0),F84+G84)),J84+K84)))</f>
        <v>180</v>
      </c>
      <c r="M84" s="11" t="n">
        <f aca="false">MAX(0,J84+K84-L84)</f>
        <v>5553.94299705216</v>
      </c>
      <c r="N84" s="11" t="n">
        <f aca="false">Q83</f>
        <v>2810.756371104</v>
      </c>
      <c r="O84" s="11" t="n">
        <f aca="false">IF(N84&gt;0,N84*$F$7/12,0)</f>
        <v>56.21512742208</v>
      </c>
      <c r="P84" s="11" t="n">
        <f aca="false">MIN(IF(N84&gt;0,$G$7,0),C84-(0+MIN(IF(F84&gt;0,$G$5,0),C84-(0),F84+G84)+MIN(IF(J84&gt;0,$G$6,0),C84-(0+MIN(IF(F84&gt;0,$G$5,0),C84-(0),F84+G84)),J84+K84)),N84+O84)+MIN(E84-(0+MIN(E84-(0),MAX(0,F84+G84-MIN(IF(F84&gt;0,$G$5,0),C84-(0),F84+G84)))+MIN(E84-(0+MIN(E84-(0),MAX(0,F84+G84-MIN(IF(F84&gt;0,$G$5,0),C84-(0),F84+G84)))),MAX(0,J84+K84-MIN(IF(J84&gt;0,$G$6,0),C84-(0+MIN(IF(F84&gt;0,$G$5,0),C84-(0),F84+G84)),J84+K84)))),MAX(0,N84+O84-MIN(IF(N84&gt;0,$G$7,0),C84-(0+MIN(IF(F84&gt;0,$G$5,0),C84-(0),F84+G84)+MIN(IF(J84&gt;0,$G$6,0),C84-(0+MIN(IF(F84&gt;0,$G$5,0),C84-(0),F84+G84)),J84+K84)),N84+O84)))</f>
        <v>90</v>
      </c>
      <c r="Q84" s="11" t="n">
        <f aca="false">MAX(0,N84+O84-P84)</f>
        <v>2776.97149852608</v>
      </c>
    </row>
    <row r="85" customFormat="false" ht="15" hidden="false" customHeight="false" outlineLevel="0" collapsed="false">
      <c r="A85" s="4" t="n">
        <v>8</v>
      </c>
      <c r="B85" s="11" t="n">
        <f aca="false">$B$5</f>
        <v>3300</v>
      </c>
      <c r="C85" s="11" t="n">
        <f aca="false">MAX(0,B85+IF(A85=1,$B$10,0)-$B$6)</f>
        <v>670</v>
      </c>
      <c r="D85" s="11" t="n">
        <f aca="false">MAX(0,-(B85+IF(A85=1,$B$10,0)-$B$6))</f>
        <v>0</v>
      </c>
      <c r="E85" s="11" t="n">
        <f aca="false">MAX(0,C85-(0+MIN(IF(F85&gt;0,$G$5,0),C85-(0),F85+G85)+MIN(IF(J85&gt;0,$G$6,0),C85-(0+MIN(IF(F85&gt;0,$G$5,0),C85-(0),F85+G85)),J85+K85)+MIN(IF(N85&gt;0,$G$7,0),C85-(0+MIN(IF(F85&gt;0,$G$5,0),C85-(0),F85+G85)+MIN(IF(J85&gt;0,$G$6,0),C85-(0+MIN(IF(F85&gt;0,$G$5,0),C85-(0),F85+G85)),J85+K85)),N85+O85)))</f>
        <v>220</v>
      </c>
      <c r="F85" s="11" t="n">
        <f aca="false">I84</f>
        <v>3918.40065291008</v>
      </c>
      <c r="G85" s="11" t="n">
        <f aca="false">IF(F85&gt;0,F85*$F$5/12,0)</f>
        <v>78.3680130582016</v>
      </c>
      <c r="H85" s="11" t="n">
        <f aca="false">MIN(IF(F85&gt;0,$G$5,0),C85-(0),F85+G85)+MIN(E85-(0),MAX(0,F85+G85-MIN(IF(F85&gt;0,$G$5,0),C85-(0),F85+G85)))</f>
        <v>400</v>
      </c>
      <c r="I85" s="11" t="n">
        <f aca="false">MAX(0,F85+G85-H85)+D85</f>
        <v>3596.76866596828</v>
      </c>
      <c r="J85" s="11" t="n">
        <f aca="false">M84</f>
        <v>5553.94299705216</v>
      </c>
      <c r="K85" s="11" t="n">
        <f aca="false">IF(J85&gt;0,J85*$F$6/12,0)</f>
        <v>111.078859941043</v>
      </c>
      <c r="L85" s="11" t="n">
        <f aca="false">MIN(IF(J85&gt;0,$G$6,0),C85-(0+MIN(IF(F85&gt;0,$G$5,0),C85-(0),F85+G85)),J85+K85)+MIN(E85-(0+MIN(E85-(0),MAX(0,F85+G85-MIN(IF(F85&gt;0,$G$5,0),C85-(0),F85+G85)))),MAX(0,J85+K85-MIN(IF(J85&gt;0,$G$6,0),C85-(0+MIN(IF(F85&gt;0,$G$5,0),C85-(0),F85+G85)),J85+K85)))</f>
        <v>180</v>
      </c>
      <c r="M85" s="11" t="n">
        <f aca="false">MAX(0,J85+K85-L85)</f>
        <v>5485.0218569932</v>
      </c>
      <c r="N85" s="11" t="n">
        <f aca="false">Q84</f>
        <v>2776.97149852608</v>
      </c>
      <c r="O85" s="11" t="n">
        <f aca="false">IF(N85&gt;0,N85*$F$7/12,0)</f>
        <v>55.5394299705216</v>
      </c>
      <c r="P85" s="11" t="n">
        <f aca="false">MIN(IF(N85&gt;0,$G$7,0),C85-(0+MIN(IF(F85&gt;0,$G$5,0),C85-(0),F85+G85)+MIN(IF(J85&gt;0,$G$6,0),C85-(0+MIN(IF(F85&gt;0,$G$5,0),C85-(0),F85+G85)),J85+K85)),N85+O85)+MIN(E85-(0+MIN(E85-(0),MAX(0,F85+G85-MIN(IF(F85&gt;0,$G$5,0),C85-(0),F85+G85)))+MIN(E85-(0+MIN(E85-(0),MAX(0,F85+G85-MIN(IF(F85&gt;0,$G$5,0),C85-(0),F85+G85)))),MAX(0,J85+K85-MIN(IF(J85&gt;0,$G$6,0),C85-(0+MIN(IF(F85&gt;0,$G$5,0),C85-(0),F85+G85)),J85+K85)))),MAX(0,N85+O85-MIN(IF(N85&gt;0,$G$7,0),C85-(0+MIN(IF(F85&gt;0,$G$5,0),C85-(0),F85+G85)+MIN(IF(J85&gt;0,$G$6,0),C85-(0+MIN(IF(F85&gt;0,$G$5,0),C85-(0),F85+G85)),J85+K85)),N85+O85)))</f>
        <v>90</v>
      </c>
      <c r="Q85" s="11" t="n">
        <f aca="false">MAX(0,N85+O85-P85)</f>
        <v>2742.5109284966</v>
      </c>
    </row>
    <row r="86" customFormat="false" ht="15" hidden="false" customHeight="false" outlineLevel="0" collapsed="false">
      <c r="A86" s="4" t="n">
        <v>9</v>
      </c>
      <c r="B86" s="11" t="n">
        <f aca="false">$B$5</f>
        <v>3300</v>
      </c>
      <c r="C86" s="11" t="n">
        <f aca="false">MAX(0,B86+IF(A86=1,$B$10,0)-$B$6)</f>
        <v>670</v>
      </c>
      <c r="D86" s="11" t="n">
        <f aca="false">MAX(0,-(B86+IF(A86=1,$B$10,0)-$B$6))</f>
        <v>0</v>
      </c>
      <c r="E86" s="11" t="n">
        <f aca="false">MAX(0,C86-(0+MIN(IF(F86&gt;0,$G$5,0),C86-(0),F86+G86)+MIN(IF(J86&gt;0,$G$6,0),C86-(0+MIN(IF(F86&gt;0,$G$5,0),C86-(0),F86+G86)),J86+K86)+MIN(IF(N86&gt;0,$G$7,0),C86-(0+MIN(IF(F86&gt;0,$G$5,0),C86-(0),F86+G86)+MIN(IF(J86&gt;0,$G$6,0),C86-(0+MIN(IF(F86&gt;0,$G$5,0),C86-(0),F86+G86)),J86+K86)),N86+O86)))</f>
        <v>220</v>
      </c>
      <c r="F86" s="11" t="n">
        <f aca="false">I85</f>
        <v>3596.76866596828</v>
      </c>
      <c r="G86" s="11" t="n">
        <f aca="false">IF(F86&gt;0,F86*$F$5/12,0)</f>
        <v>71.9353733193656</v>
      </c>
      <c r="H86" s="11" t="n">
        <f aca="false">MIN(IF(F86&gt;0,$G$5,0),C86-(0),F86+G86)+MIN(E86-(0),MAX(0,F86+G86-MIN(IF(F86&gt;0,$G$5,0),C86-(0),F86+G86)))</f>
        <v>400</v>
      </c>
      <c r="I86" s="11" t="n">
        <f aca="false">MAX(0,F86+G86-H86)+D86</f>
        <v>3268.70403928765</v>
      </c>
      <c r="J86" s="11" t="n">
        <f aca="false">M85</f>
        <v>5485.0218569932</v>
      </c>
      <c r="K86" s="11" t="n">
        <f aca="false">IF(J86&gt;0,J86*$F$6/12,0)</f>
        <v>109.700437139864</v>
      </c>
      <c r="L86" s="11" t="n">
        <f aca="false">MIN(IF(J86&gt;0,$G$6,0),C86-(0+MIN(IF(F86&gt;0,$G$5,0),C86-(0),F86+G86)),J86+K86)+MIN(E86-(0+MIN(E86-(0),MAX(0,F86+G86-MIN(IF(F86&gt;0,$G$5,0),C86-(0),F86+G86)))),MAX(0,J86+K86-MIN(IF(J86&gt;0,$G$6,0),C86-(0+MIN(IF(F86&gt;0,$G$5,0),C86-(0),F86+G86)),J86+K86)))</f>
        <v>180</v>
      </c>
      <c r="M86" s="11" t="n">
        <f aca="false">MAX(0,J86+K86-L86)</f>
        <v>5414.72229413307</v>
      </c>
      <c r="N86" s="11" t="n">
        <f aca="false">Q85</f>
        <v>2742.5109284966</v>
      </c>
      <c r="O86" s="11" t="n">
        <f aca="false">IF(N86&gt;0,N86*$F$7/12,0)</f>
        <v>54.850218569932</v>
      </c>
      <c r="P86" s="11" t="n">
        <f aca="false">MIN(IF(N86&gt;0,$G$7,0),C86-(0+MIN(IF(F86&gt;0,$G$5,0),C86-(0),F86+G86)+MIN(IF(J86&gt;0,$G$6,0),C86-(0+MIN(IF(F86&gt;0,$G$5,0),C86-(0),F86+G86)),J86+K86)),N86+O86)+MIN(E86-(0+MIN(E86-(0),MAX(0,F86+G86-MIN(IF(F86&gt;0,$G$5,0),C86-(0),F86+G86)))+MIN(E86-(0+MIN(E86-(0),MAX(0,F86+G86-MIN(IF(F86&gt;0,$G$5,0),C86-(0),F86+G86)))),MAX(0,J86+K86-MIN(IF(J86&gt;0,$G$6,0),C86-(0+MIN(IF(F86&gt;0,$G$5,0),C86-(0),F86+G86)),J86+K86)))),MAX(0,N86+O86-MIN(IF(N86&gt;0,$G$7,0),C86-(0+MIN(IF(F86&gt;0,$G$5,0),C86-(0),F86+G86)+MIN(IF(J86&gt;0,$G$6,0),C86-(0+MIN(IF(F86&gt;0,$G$5,0),C86-(0),F86+G86)),J86+K86)),N86+O86)))</f>
        <v>90</v>
      </c>
      <c r="Q86" s="11" t="n">
        <f aca="false">MAX(0,N86+O86-P86)</f>
        <v>2707.36114706653</v>
      </c>
    </row>
    <row r="87" customFormat="false" ht="15" hidden="false" customHeight="false" outlineLevel="0" collapsed="false">
      <c r="A87" s="4" t="n">
        <v>10</v>
      </c>
      <c r="B87" s="11" t="n">
        <f aca="false">$B$5</f>
        <v>3300</v>
      </c>
      <c r="C87" s="11" t="n">
        <f aca="false">MAX(0,B87+IF(A87=1,$B$10,0)-$B$6)</f>
        <v>670</v>
      </c>
      <c r="D87" s="11" t="n">
        <f aca="false">MAX(0,-(B87+IF(A87=1,$B$10,0)-$B$6))</f>
        <v>0</v>
      </c>
      <c r="E87" s="11" t="n">
        <f aca="false">MAX(0,C87-(0+MIN(IF(F87&gt;0,$G$5,0),C87-(0),F87+G87)+MIN(IF(J87&gt;0,$G$6,0),C87-(0+MIN(IF(F87&gt;0,$G$5,0),C87-(0),F87+G87)),J87+K87)+MIN(IF(N87&gt;0,$G$7,0),C87-(0+MIN(IF(F87&gt;0,$G$5,0),C87-(0),F87+G87)+MIN(IF(J87&gt;0,$G$6,0),C87-(0+MIN(IF(F87&gt;0,$G$5,0),C87-(0),F87+G87)),J87+K87)),N87+O87)))</f>
        <v>220</v>
      </c>
      <c r="F87" s="11" t="n">
        <f aca="false">I86</f>
        <v>3268.70403928765</v>
      </c>
      <c r="G87" s="11" t="n">
        <f aca="false">IF(F87&gt;0,F87*$F$5/12,0)</f>
        <v>65.3740807857529</v>
      </c>
      <c r="H87" s="11" t="n">
        <f aca="false">MIN(IF(F87&gt;0,$G$5,0),C87-(0),F87+G87)+MIN(E87-(0),MAX(0,F87+G87-MIN(IF(F87&gt;0,$G$5,0),C87-(0),F87+G87)))</f>
        <v>400</v>
      </c>
      <c r="I87" s="11" t="n">
        <f aca="false">MAX(0,F87+G87-H87)+D87</f>
        <v>2934.0781200734</v>
      </c>
      <c r="J87" s="11" t="n">
        <f aca="false">M86</f>
        <v>5414.72229413307</v>
      </c>
      <c r="K87" s="11" t="n">
        <f aca="false">IF(J87&gt;0,J87*$F$6/12,0)</f>
        <v>108.294445882661</v>
      </c>
      <c r="L87" s="11" t="n">
        <f aca="false">MIN(IF(J87&gt;0,$G$6,0),C87-(0+MIN(IF(F87&gt;0,$G$5,0),C87-(0),F87+G87)),J87+K87)+MIN(E87-(0+MIN(E87-(0),MAX(0,F87+G87-MIN(IF(F87&gt;0,$G$5,0),C87-(0),F87+G87)))),MAX(0,J87+K87-MIN(IF(J87&gt;0,$G$6,0),C87-(0+MIN(IF(F87&gt;0,$G$5,0),C87-(0),F87+G87)),J87+K87)))</f>
        <v>180</v>
      </c>
      <c r="M87" s="11" t="n">
        <f aca="false">MAX(0,J87+K87-L87)</f>
        <v>5343.01674001573</v>
      </c>
      <c r="N87" s="11" t="n">
        <f aca="false">Q86</f>
        <v>2707.36114706653</v>
      </c>
      <c r="O87" s="11" t="n">
        <f aca="false">IF(N87&gt;0,N87*$F$7/12,0)</f>
        <v>54.1472229413307</v>
      </c>
      <c r="P87" s="11" t="n">
        <f aca="false">MIN(IF(N87&gt;0,$G$7,0),C87-(0+MIN(IF(F87&gt;0,$G$5,0),C87-(0),F87+G87)+MIN(IF(J87&gt;0,$G$6,0),C87-(0+MIN(IF(F87&gt;0,$G$5,0),C87-(0),F87+G87)),J87+K87)),N87+O87)+MIN(E87-(0+MIN(E87-(0),MAX(0,F87+G87-MIN(IF(F87&gt;0,$G$5,0),C87-(0),F87+G87)))+MIN(E87-(0+MIN(E87-(0),MAX(0,F87+G87-MIN(IF(F87&gt;0,$G$5,0),C87-(0),F87+G87)))),MAX(0,J87+K87-MIN(IF(J87&gt;0,$G$6,0),C87-(0+MIN(IF(F87&gt;0,$G$5,0),C87-(0),F87+G87)),J87+K87)))),MAX(0,N87+O87-MIN(IF(N87&gt;0,$G$7,0),C87-(0+MIN(IF(F87&gt;0,$G$5,0),C87-(0),F87+G87)+MIN(IF(J87&gt;0,$G$6,0),C87-(0+MIN(IF(F87&gt;0,$G$5,0),C87-(0),F87+G87)),J87+K87)),N87+O87)))</f>
        <v>90</v>
      </c>
      <c r="Q87" s="11" t="n">
        <f aca="false">MAX(0,N87+O87-P87)</f>
        <v>2671.50837000787</v>
      </c>
    </row>
    <row r="88" customFormat="false" ht="15" hidden="false" customHeight="false" outlineLevel="0" collapsed="false">
      <c r="A88" s="4" t="n">
        <v>11</v>
      </c>
      <c r="B88" s="11" t="n">
        <f aca="false">$B$5</f>
        <v>3300</v>
      </c>
      <c r="C88" s="11" t="n">
        <f aca="false">MAX(0,B88+IF(A88=1,$B$10,0)-$B$6)</f>
        <v>670</v>
      </c>
      <c r="D88" s="11" t="n">
        <f aca="false">MAX(0,-(B88+IF(A88=1,$B$10,0)-$B$6))</f>
        <v>0</v>
      </c>
      <c r="E88" s="11" t="n">
        <f aca="false">MAX(0,C88-(0+MIN(IF(F88&gt;0,$G$5,0),C88-(0),F88+G88)+MIN(IF(J88&gt;0,$G$6,0),C88-(0+MIN(IF(F88&gt;0,$G$5,0),C88-(0),F88+G88)),J88+K88)+MIN(IF(N88&gt;0,$G$7,0),C88-(0+MIN(IF(F88&gt;0,$G$5,0),C88-(0),F88+G88)+MIN(IF(J88&gt;0,$G$6,0),C88-(0+MIN(IF(F88&gt;0,$G$5,0),C88-(0),F88+G88)),J88+K88)),N88+O88)))</f>
        <v>220</v>
      </c>
      <c r="F88" s="11" t="n">
        <f aca="false">I87</f>
        <v>2934.0781200734</v>
      </c>
      <c r="G88" s="11" t="n">
        <f aca="false">IF(F88&gt;0,F88*$F$5/12,0)</f>
        <v>58.681562401468</v>
      </c>
      <c r="H88" s="11" t="n">
        <f aca="false">MIN(IF(F88&gt;0,$G$5,0),C88-(0),F88+G88)+MIN(E88-(0),MAX(0,F88+G88-MIN(IF(F88&gt;0,$G$5,0),C88-(0),F88+G88)))</f>
        <v>400</v>
      </c>
      <c r="I88" s="11" t="n">
        <f aca="false">MAX(0,F88+G88-H88)+D88</f>
        <v>2592.75968247487</v>
      </c>
      <c r="J88" s="11" t="n">
        <f aca="false">M87</f>
        <v>5343.01674001573</v>
      </c>
      <c r="K88" s="11" t="n">
        <f aca="false">IF(J88&gt;0,J88*$F$6/12,0)</f>
        <v>106.860334800315</v>
      </c>
      <c r="L88" s="11" t="n">
        <f aca="false">MIN(IF(J88&gt;0,$G$6,0),C88-(0+MIN(IF(F88&gt;0,$G$5,0),C88-(0),F88+G88)),J88+K88)+MIN(E88-(0+MIN(E88-(0),MAX(0,F88+G88-MIN(IF(F88&gt;0,$G$5,0),C88-(0),F88+G88)))),MAX(0,J88+K88-MIN(IF(J88&gt;0,$G$6,0),C88-(0+MIN(IF(F88&gt;0,$G$5,0),C88-(0),F88+G88)),J88+K88)))</f>
        <v>180</v>
      </c>
      <c r="M88" s="11" t="n">
        <f aca="false">MAX(0,J88+K88-L88)</f>
        <v>5269.87707481604</v>
      </c>
      <c r="N88" s="11" t="n">
        <f aca="false">Q87</f>
        <v>2671.50837000787</v>
      </c>
      <c r="O88" s="11" t="n">
        <f aca="false">IF(N88&gt;0,N88*$F$7/12,0)</f>
        <v>53.4301674001573</v>
      </c>
      <c r="P88" s="11" t="n">
        <f aca="false">MIN(IF(N88&gt;0,$G$7,0),C88-(0+MIN(IF(F88&gt;0,$G$5,0),C88-(0),F88+G88)+MIN(IF(J88&gt;0,$G$6,0),C88-(0+MIN(IF(F88&gt;0,$G$5,0),C88-(0),F88+G88)),J88+K88)),N88+O88)+MIN(E88-(0+MIN(E88-(0),MAX(0,F88+G88-MIN(IF(F88&gt;0,$G$5,0),C88-(0),F88+G88)))+MIN(E88-(0+MIN(E88-(0),MAX(0,F88+G88-MIN(IF(F88&gt;0,$G$5,0),C88-(0),F88+G88)))),MAX(0,J88+K88-MIN(IF(J88&gt;0,$G$6,0),C88-(0+MIN(IF(F88&gt;0,$G$5,0),C88-(0),F88+G88)),J88+K88)))),MAX(0,N88+O88-MIN(IF(N88&gt;0,$G$7,0),C88-(0+MIN(IF(F88&gt;0,$G$5,0),C88-(0),F88+G88)+MIN(IF(J88&gt;0,$G$6,0),C88-(0+MIN(IF(F88&gt;0,$G$5,0),C88-(0),F88+G88)),J88+K88)),N88+O88)))</f>
        <v>90</v>
      </c>
      <c r="Q88" s="11" t="n">
        <f aca="false">MAX(0,N88+O88-P88)</f>
        <v>2634.93853740802</v>
      </c>
    </row>
    <row r="89" customFormat="false" ht="15" hidden="false" customHeight="false" outlineLevel="0" collapsed="false">
      <c r="A89" s="4" t="n">
        <v>12</v>
      </c>
      <c r="B89" s="11" t="n">
        <f aca="false">$B$5</f>
        <v>3300</v>
      </c>
      <c r="C89" s="11" t="n">
        <f aca="false">MAX(0,B89+IF(A89=1,$B$10,0)-$B$6)</f>
        <v>670</v>
      </c>
      <c r="D89" s="11" t="n">
        <f aca="false">MAX(0,-(B89+IF(A89=1,$B$10,0)-$B$6))</f>
        <v>0</v>
      </c>
      <c r="E89" s="11" t="n">
        <f aca="false">MAX(0,C89-(0+MIN(IF(F89&gt;0,$G$5,0),C89-(0),F89+G89)+MIN(IF(J89&gt;0,$G$6,0),C89-(0+MIN(IF(F89&gt;0,$G$5,0),C89-(0),F89+G89)),J89+K89)+MIN(IF(N89&gt;0,$G$7,0),C89-(0+MIN(IF(F89&gt;0,$G$5,0),C89-(0),F89+G89)+MIN(IF(J89&gt;0,$G$6,0),C89-(0+MIN(IF(F89&gt;0,$G$5,0),C89-(0),F89+G89)),J89+K89)),N89+O89)))</f>
        <v>220</v>
      </c>
      <c r="F89" s="11" t="n">
        <f aca="false">I88</f>
        <v>2592.75968247487</v>
      </c>
      <c r="G89" s="11" t="n">
        <f aca="false">IF(F89&gt;0,F89*$F$5/12,0)</f>
        <v>51.8551936494974</v>
      </c>
      <c r="H89" s="11" t="n">
        <f aca="false">MIN(IF(F89&gt;0,$G$5,0),C89-(0),F89+G89)+MIN(E89-(0),MAX(0,F89+G89-MIN(IF(F89&gt;0,$G$5,0),C89-(0),F89+G89)))</f>
        <v>400</v>
      </c>
      <c r="I89" s="11" t="n">
        <f aca="false">MAX(0,F89+G89-H89)+D89</f>
        <v>2244.61487612437</v>
      </c>
      <c r="J89" s="11" t="n">
        <f aca="false">M88</f>
        <v>5269.87707481604</v>
      </c>
      <c r="K89" s="11" t="n">
        <f aca="false">IF(J89&gt;0,J89*$F$6/12,0)</f>
        <v>105.397541496321</v>
      </c>
      <c r="L89" s="11" t="n">
        <f aca="false">MIN(IF(J89&gt;0,$G$6,0),C89-(0+MIN(IF(F89&gt;0,$G$5,0),C89-(0),F89+G89)),J89+K89)+MIN(E89-(0+MIN(E89-(0),MAX(0,F89+G89-MIN(IF(F89&gt;0,$G$5,0),C89-(0),F89+G89)))),MAX(0,J89+K89-MIN(IF(J89&gt;0,$G$6,0),C89-(0+MIN(IF(F89&gt;0,$G$5,0),C89-(0),F89+G89)),J89+K89)))</f>
        <v>180</v>
      </c>
      <c r="M89" s="11" t="n">
        <f aca="false">MAX(0,J89+K89-L89)</f>
        <v>5195.27461631237</v>
      </c>
      <c r="N89" s="11" t="n">
        <f aca="false">Q88</f>
        <v>2634.93853740802</v>
      </c>
      <c r="O89" s="11" t="n">
        <f aca="false">IF(N89&gt;0,N89*$F$7/12,0)</f>
        <v>52.6987707481604</v>
      </c>
      <c r="P89" s="11" t="n">
        <f aca="false">MIN(IF(N89&gt;0,$G$7,0),C89-(0+MIN(IF(F89&gt;0,$G$5,0),C89-(0),F89+G89)+MIN(IF(J89&gt;0,$G$6,0),C89-(0+MIN(IF(F89&gt;0,$G$5,0),C89-(0),F89+G89)),J89+K89)),N89+O89)+MIN(E89-(0+MIN(E89-(0),MAX(0,F89+G89-MIN(IF(F89&gt;0,$G$5,0),C89-(0),F89+G89)))+MIN(E89-(0+MIN(E89-(0),MAX(0,F89+G89-MIN(IF(F89&gt;0,$G$5,0),C89-(0),F89+G89)))),MAX(0,J89+K89-MIN(IF(J89&gt;0,$G$6,0),C89-(0+MIN(IF(F89&gt;0,$G$5,0),C89-(0),F89+G89)),J89+K89)))),MAX(0,N89+O89-MIN(IF(N89&gt;0,$G$7,0),C89-(0+MIN(IF(F89&gt;0,$G$5,0),C89-(0),F89+G89)+MIN(IF(J89&gt;0,$G$6,0),C89-(0+MIN(IF(F89&gt;0,$G$5,0),C89-(0),F89+G89)),J89+K89)),N89+O89)))</f>
        <v>90</v>
      </c>
      <c r="Q89" s="11" t="n">
        <f aca="false">MAX(0,N89+O89-P89)</f>
        <v>2597.63730815618</v>
      </c>
    </row>
    <row r="90" customFormat="false" ht="15" hidden="false" customHeight="false" outlineLevel="0" collapsed="false">
      <c r="A90" s="4" t="n">
        <v>13</v>
      </c>
      <c r="B90" s="11" t="n">
        <f aca="false">$B$5</f>
        <v>3300</v>
      </c>
      <c r="C90" s="11" t="n">
        <f aca="false">MAX(0,B90+IF(A90=1,$B$10,0)-$B$6)</f>
        <v>670</v>
      </c>
      <c r="D90" s="11" t="n">
        <f aca="false">MAX(0,-(B90+IF(A90=1,$B$10,0)-$B$6))</f>
        <v>0</v>
      </c>
      <c r="E90" s="11" t="n">
        <f aca="false">MAX(0,C90-(0+MIN(IF(F90&gt;0,$G$5,0),C90-(0),F90+G90)+MIN(IF(J90&gt;0,$G$6,0),C90-(0+MIN(IF(F90&gt;0,$G$5,0),C90-(0),F90+G90)),J90+K90)+MIN(IF(N90&gt;0,$G$7,0),C90-(0+MIN(IF(F90&gt;0,$G$5,0),C90-(0),F90+G90)+MIN(IF(J90&gt;0,$G$6,0),C90-(0+MIN(IF(F90&gt;0,$G$5,0),C90-(0),F90+G90)),J90+K90)),N90+O90)))</f>
        <v>220</v>
      </c>
      <c r="F90" s="11" t="n">
        <f aca="false">I89</f>
        <v>2244.61487612437</v>
      </c>
      <c r="G90" s="11" t="n">
        <f aca="false">IF(F90&gt;0,F90*$F$5/12,0)</f>
        <v>44.8922975224873</v>
      </c>
      <c r="H90" s="11" t="n">
        <f aca="false">MIN(IF(F90&gt;0,$G$5,0),C90-(0),F90+G90)+MIN(E90-(0),MAX(0,F90+G90-MIN(IF(F90&gt;0,$G$5,0),C90-(0),F90+G90)))</f>
        <v>400</v>
      </c>
      <c r="I90" s="11" t="n">
        <f aca="false">MAX(0,F90+G90-H90)+D90</f>
        <v>1889.50717364685</v>
      </c>
      <c r="J90" s="11" t="n">
        <f aca="false">M89</f>
        <v>5195.27461631237</v>
      </c>
      <c r="K90" s="11" t="n">
        <f aca="false">IF(J90&gt;0,J90*$F$6/12,0)</f>
        <v>103.905492326247</v>
      </c>
      <c r="L90" s="11" t="n">
        <f aca="false">MIN(IF(J90&gt;0,$G$6,0),C90-(0+MIN(IF(F90&gt;0,$G$5,0),C90-(0),F90+G90)),J90+K90)+MIN(E90-(0+MIN(E90-(0),MAX(0,F90+G90-MIN(IF(F90&gt;0,$G$5,0),C90-(0),F90+G90)))),MAX(0,J90+K90-MIN(IF(J90&gt;0,$G$6,0),C90-(0+MIN(IF(F90&gt;0,$G$5,0),C90-(0),F90+G90)),J90+K90)))</f>
        <v>180</v>
      </c>
      <c r="M90" s="11" t="n">
        <f aca="false">MAX(0,J90+K90-L90)</f>
        <v>5119.18010863861</v>
      </c>
      <c r="N90" s="11" t="n">
        <f aca="false">Q89</f>
        <v>2597.63730815618</v>
      </c>
      <c r="O90" s="11" t="n">
        <f aca="false">IF(N90&gt;0,N90*$F$7/12,0)</f>
        <v>51.9527461631236</v>
      </c>
      <c r="P90" s="11" t="n">
        <f aca="false">MIN(IF(N90&gt;0,$G$7,0),C90-(0+MIN(IF(F90&gt;0,$G$5,0),C90-(0),F90+G90)+MIN(IF(J90&gt;0,$G$6,0),C90-(0+MIN(IF(F90&gt;0,$G$5,0),C90-(0),F90+G90)),J90+K90)),N90+O90)+MIN(E90-(0+MIN(E90-(0),MAX(0,F90+G90-MIN(IF(F90&gt;0,$G$5,0),C90-(0),F90+G90)))+MIN(E90-(0+MIN(E90-(0),MAX(0,F90+G90-MIN(IF(F90&gt;0,$G$5,0),C90-(0),F90+G90)))),MAX(0,J90+K90-MIN(IF(J90&gt;0,$G$6,0),C90-(0+MIN(IF(F90&gt;0,$G$5,0),C90-(0),F90+G90)),J90+K90)))),MAX(0,N90+O90-MIN(IF(N90&gt;0,$G$7,0),C90-(0+MIN(IF(F90&gt;0,$G$5,0),C90-(0),F90+G90)+MIN(IF(J90&gt;0,$G$6,0),C90-(0+MIN(IF(F90&gt;0,$G$5,0),C90-(0),F90+G90)),J90+K90)),N90+O90)))</f>
        <v>90</v>
      </c>
      <c r="Q90" s="11" t="n">
        <f aca="false">MAX(0,N90+O90-P90)</f>
        <v>2559.59005431931</v>
      </c>
    </row>
    <row r="91" customFormat="false" ht="15" hidden="false" customHeight="false" outlineLevel="0" collapsed="false">
      <c r="A91" s="4" t="n">
        <v>14</v>
      </c>
      <c r="B91" s="11" t="n">
        <f aca="false">$B$5</f>
        <v>3300</v>
      </c>
      <c r="C91" s="11" t="n">
        <f aca="false">MAX(0,B91+IF(A91=1,$B$10,0)-$B$6)</f>
        <v>670</v>
      </c>
      <c r="D91" s="11" t="n">
        <f aca="false">MAX(0,-(B91+IF(A91=1,$B$10,0)-$B$6))</f>
        <v>0</v>
      </c>
      <c r="E91" s="11" t="n">
        <f aca="false">MAX(0,C91-(0+MIN(IF(F91&gt;0,$G$5,0),C91-(0),F91+G91)+MIN(IF(J91&gt;0,$G$6,0),C91-(0+MIN(IF(F91&gt;0,$G$5,0),C91-(0),F91+G91)),J91+K91)+MIN(IF(N91&gt;0,$G$7,0),C91-(0+MIN(IF(F91&gt;0,$G$5,0),C91-(0),F91+G91)+MIN(IF(J91&gt;0,$G$6,0),C91-(0+MIN(IF(F91&gt;0,$G$5,0),C91-(0),F91+G91)),J91+K91)),N91+O91)))</f>
        <v>220</v>
      </c>
      <c r="F91" s="11" t="n">
        <f aca="false">I90</f>
        <v>1889.50717364685</v>
      </c>
      <c r="G91" s="11" t="n">
        <f aca="false">IF(F91&gt;0,F91*$F$5/12,0)</f>
        <v>37.7901434729371</v>
      </c>
      <c r="H91" s="11" t="n">
        <f aca="false">MIN(IF(F91&gt;0,$G$5,0),C91-(0),F91+G91)+MIN(E91-(0),MAX(0,F91+G91-MIN(IF(F91&gt;0,$G$5,0),C91-(0),F91+G91)))</f>
        <v>400</v>
      </c>
      <c r="I91" s="11" t="n">
        <f aca="false">MAX(0,F91+G91-H91)+D91</f>
        <v>1527.29731711979</v>
      </c>
      <c r="J91" s="11" t="n">
        <f aca="false">M90</f>
        <v>5119.18010863861</v>
      </c>
      <c r="K91" s="11" t="n">
        <f aca="false">IF(J91&gt;0,J91*$F$6/12,0)</f>
        <v>102.383602172772</v>
      </c>
      <c r="L91" s="11" t="n">
        <f aca="false">MIN(IF(J91&gt;0,$G$6,0),C91-(0+MIN(IF(F91&gt;0,$G$5,0),C91-(0),F91+G91)),J91+K91)+MIN(E91-(0+MIN(E91-(0),MAX(0,F91+G91-MIN(IF(F91&gt;0,$G$5,0),C91-(0),F91+G91)))),MAX(0,J91+K91-MIN(IF(J91&gt;0,$G$6,0),C91-(0+MIN(IF(F91&gt;0,$G$5,0),C91-(0),F91+G91)),J91+K91)))</f>
        <v>180</v>
      </c>
      <c r="M91" s="11" t="n">
        <f aca="false">MAX(0,J91+K91-L91)</f>
        <v>5041.56371081138</v>
      </c>
      <c r="N91" s="11" t="n">
        <f aca="false">Q90</f>
        <v>2559.59005431931</v>
      </c>
      <c r="O91" s="11" t="n">
        <f aca="false">IF(N91&gt;0,N91*$F$7/12,0)</f>
        <v>51.1918010863861</v>
      </c>
      <c r="P91" s="11" t="n">
        <f aca="false">MIN(IF(N91&gt;0,$G$7,0),C91-(0+MIN(IF(F91&gt;0,$G$5,0),C91-(0),F91+G91)+MIN(IF(J91&gt;0,$G$6,0),C91-(0+MIN(IF(F91&gt;0,$G$5,0),C91-(0),F91+G91)),J91+K91)),N91+O91)+MIN(E91-(0+MIN(E91-(0),MAX(0,F91+G91-MIN(IF(F91&gt;0,$G$5,0),C91-(0),F91+G91)))+MIN(E91-(0+MIN(E91-(0),MAX(0,F91+G91-MIN(IF(F91&gt;0,$G$5,0),C91-(0),F91+G91)))),MAX(0,J91+K91-MIN(IF(J91&gt;0,$G$6,0),C91-(0+MIN(IF(F91&gt;0,$G$5,0),C91-(0),F91+G91)),J91+K91)))),MAX(0,N91+O91-MIN(IF(N91&gt;0,$G$7,0),C91-(0+MIN(IF(F91&gt;0,$G$5,0),C91-(0),F91+G91)+MIN(IF(J91&gt;0,$G$6,0),C91-(0+MIN(IF(F91&gt;0,$G$5,0),C91-(0),F91+G91)),J91+K91)),N91+O91)))</f>
        <v>90</v>
      </c>
      <c r="Q91" s="11" t="n">
        <f aca="false">MAX(0,N91+O91-P91)</f>
        <v>2520.78185540569</v>
      </c>
    </row>
    <row r="92" customFormat="false" ht="15" hidden="false" customHeight="false" outlineLevel="0" collapsed="false">
      <c r="A92" s="4" t="n">
        <v>15</v>
      </c>
      <c r="B92" s="11" t="n">
        <f aca="false">$B$5</f>
        <v>3300</v>
      </c>
      <c r="C92" s="11" t="n">
        <f aca="false">MAX(0,B92+IF(A92=1,$B$10,0)-$B$6)</f>
        <v>670</v>
      </c>
      <c r="D92" s="11" t="n">
        <f aca="false">MAX(0,-(B92+IF(A92=1,$B$10,0)-$B$6))</f>
        <v>0</v>
      </c>
      <c r="E92" s="11" t="n">
        <f aca="false">MAX(0,C92-(0+MIN(IF(F92&gt;0,$G$5,0),C92-(0),F92+G92)+MIN(IF(J92&gt;0,$G$6,0),C92-(0+MIN(IF(F92&gt;0,$G$5,0),C92-(0),F92+G92)),J92+K92)+MIN(IF(N92&gt;0,$G$7,0),C92-(0+MIN(IF(F92&gt;0,$G$5,0),C92-(0),F92+G92)+MIN(IF(J92&gt;0,$G$6,0),C92-(0+MIN(IF(F92&gt;0,$G$5,0),C92-(0),F92+G92)),J92+K92)),N92+O92)))</f>
        <v>220</v>
      </c>
      <c r="F92" s="11" t="n">
        <f aca="false">I91</f>
        <v>1527.29731711979</v>
      </c>
      <c r="G92" s="11" t="n">
        <f aca="false">IF(F92&gt;0,F92*$F$5/12,0)</f>
        <v>30.5459463423958</v>
      </c>
      <c r="H92" s="11" t="n">
        <f aca="false">MIN(IF(F92&gt;0,$G$5,0),C92-(0),F92+G92)+MIN(E92-(0),MAX(0,F92+G92-MIN(IF(F92&gt;0,$G$5,0),C92-(0),F92+G92)))</f>
        <v>400</v>
      </c>
      <c r="I92" s="11" t="n">
        <f aca="false">MAX(0,F92+G92-H92)+D92</f>
        <v>1157.84326346219</v>
      </c>
      <c r="J92" s="11" t="n">
        <f aca="false">M91</f>
        <v>5041.56371081138</v>
      </c>
      <c r="K92" s="11" t="n">
        <f aca="false">IF(J92&gt;0,J92*$F$6/12,0)</f>
        <v>100.831274216228</v>
      </c>
      <c r="L92" s="11" t="n">
        <f aca="false">MIN(IF(J92&gt;0,$G$6,0),C92-(0+MIN(IF(F92&gt;0,$G$5,0),C92-(0),F92+G92)),J92+K92)+MIN(E92-(0+MIN(E92-(0),MAX(0,F92+G92-MIN(IF(F92&gt;0,$G$5,0),C92-(0),F92+G92)))),MAX(0,J92+K92-MIN(IF(J92&gt;0,$G$6,0),C92-(0+MIN(IF(F92&gt;0,$G$5,0),C92-(0),F92+G92)),J92+K92)))</f>
        <v>180</v>
      </c>
      <c r="M92" s="11" t="n">
        <f aca="false">MAX(0,J92+K92-L92)</f>
        <v>4962.39498502761</v>
      </c>
      <c r="N92" s="11" t="n">
        <f aca="false">Q91</f>
        <v>2520.78185540569</v>
      </c>
      <c r="O92" s="11" t="n">
        <f aca="false">IF(N92&gt;0,N92*$F$7/12,0)</f>
        <v>50.4156371081138</v>
      </c>
      <c r="P92" s="11" t="n">
        <f aca="false">MIN(IF(N92&gt;0,$G$7,0),C92-(0+MIN(IF(F92&gt;0,$G$5,0),C92-(0),F92+G92)+MIN(IF(J92&gt;0,$G$6,0),C92-(0+MIN(IF(F92&gt;0,$G$5,0),C92-(0),F92+G92)),J92+K92)),N92+O92)+MIN(E92-(0+MIN(E92-(0),MAX(0,F92+G92-MIN(IF(F92&gt;0,$G$5,0),C92-(0),F92+G92)))+MIN(E92-(0+MIN(E92-(0),MAX(0,F92+G92-MIN(IF(F92&gt;0,$G$5,0),C92-(0),F92+G92)))),MAX(0,J92+K92-MIN(IF(J92&gt;0,$G$6,0),C92-(0+MIN(IF(F92&gt;0,$G$5,0),C92-(0),F92+G92)),J92+K92)))),MAX(0,N92+O92-MIN(IF(N92&gt;0,$G$7,0),C92-(0+MIN(IF(F92&gt;0,$G$5,0),C92-(0),F92+G92)+MIN(IF(J92&gt;0,$G$6,0),C92-(0+MIN(IF(F92&gt;0,$G$5,0),C92-(0),F92+G92)),J92+K92)),N92+O92)))</f>
        <v>90</v>
      </c>
      <c r="Q92" s="11" t="n">
        <f aca="false">MAX(0,N92+O92-P92)</f>
        <v>2481.19749251381</v>
      </c>
    </row>
    <row r="93" customFormat="false" ht="15" hidden="false" customHeight="false" outlineLevel="0" collapsed="false">
      <c r="A93" s="4" t="n">
        <v>16</v>
      </c>
      <c r="B93" s="11" t="n">
        <f aca="false">$B$5</f>
        <v>3300</v>
      </c>
      <c r="C93" s="11" t="n">
        <f aca="false">MAX(0,B93+IF(A93=1,$B$10,0)-$B$6)</f>
        <v>670</v>
      </c>
      <c r="D93" s="11" t="n">
        <f aca="false">MAX(0,-(B93+IF(A93=1,$B$10,0)-$B$6))</f>
        <v>0</v>
      </c>
      <c r="E93" s="11" t="n">
        <f aca="false">MAX(0,C93-(0+MIN(IF(F93&gt;0,$G$5,0),C93-(0),F93+G93)+MIN(IF(J93&gt;0,$G$6,0),C93-(0+MIN(IF(F93&gt;0,$G$5,0),C93-(0),F93+G93)),J93+K93)+MIN(IF(N93&gt;0,$G$7,0),C93-(0+MIN(IF(F93&gt;0,$G$5,0),C93-(0),F93+G93)+MIN(IF(J93&gt;0,$G$6,0),C93-(0+MIN(IF(F93&gt;0,$G$5,0),C93-(0),F93+G93)),J93+K93)),N93+O93)))</f>
        <v>220</v>
      </c>
      <c r="F93" s="11" t="n">
        <f aca="false">I92</f>
        <v>1157.84326346219</v>
      </c>
      <c r="G93" s="11" t="n">
        <f aca="false">IF(F93&gt;0,F93*$F$5/12,0)</f>
        <v>23.1568652692437</v>
      </c>
      <c r="H93" s="11" t="n">
        <f aca="false">MIN(IF(F93&gt;0,$G$5,0),C93-(0),F93+G93)+MIN(E93-(0),MAX(0,F93+G93-MIN(IF(F93&gt;0,$G$5,0),C93-(0),F93+G93)))</f>
        <v>400</v>
      </c>
      <c r="I93" s="11" t="n">
        <f aca="false">MAX(0,F93+G93-H93)+D93</f>
        <v>781.000128731429</v>
      </c>
      <c r="J93" s="11" t="n">
        <f aca="false">M92</f>
        <v>4962.39498502761</v>
      </c>
      <c r="K93" s="11" t="n">
        <f aca="false">IF(J93&gt;0,J93*$F$6/12,0)</f>
        <v>99.2478997005522</v>
      </c>
      <c r="L93" s="11" t="n">
        <f aca="false">MIN(IF(J93&gt;0,$G$6,0),C93-(0+MIN(IF(F93&gt;0,$G$5,0),C93-(0),F93+G93)),J93+K93)+MIN(E93-(0+MIN(E93-(0),MAX(0,F93+G93-MIN(IF(F93&gt;0,$G$5,0),C93-(0),F93+G93)))),MAX(0,J93+K93-MIN(IF(J93&gt;0,$G$6,0),C93-(0+MIN(IF(F93&gt;0,$G$5,0),C93-(0),F93+G93)),J93+K93)))</f>
        <v>180</v>
      </c>
      <c r="M93" s="11" t="n">
        <f aca="false">MAX(0,J93+K93-L93)</f>
        <v>4881.64288472816</v>
      </c>
      <c r="N93" s="11" t="n">
        <f aca="false">Q92</f>
        <v>2481.19749251381</v>
      </c>
      <c r="O93" s="11" t="n">
        <f aca="false">IF(N93&gt;0,N93*$F$7/12,0)</f>
        <v>49.6239498502761</v>
      </c>
      <c r="P93" s="11" t="n">
        <f aca="false">MIN(IF(N93&gt;0,$G$7,0),C93-(0+MIN(IF(F93&gt;0,$G$5,0),C93-(0),F93+G93)+MIN(IF(J93&gt;0,$G$6,0),C93-(0+MIN(IF(F93&gt;0,$G$5,0),C93-(0),F93+G93)),J93+K93)),N93+O93)+MIN(E93-(0+MIN(E93-(0),MAX(0,F93+G93-MIN(IF(F93&gt;0,$G$5,0),C93-(0),F93+G93)))+MIN(E93-(0+MIN(E93-(0),MAX(0,F93+G93-MIN(IF(F93&gt;0,$G$5,0),C93-(0),F93+G93)))),MAX(0,J93+K93-MIN(IF(J93&gt;0,$G$6,0),C93-(0+MIN(IF(F93&gt;0,$G$5,0),C93-(0),F93+G93)),J93+K93)))),MAX(0,N93+O93-MIN(IF(N93&gt;0,$G$7,0),C93-(0+MIN(IF(F93&gt;0,$G$5,0),C93-(0),F93+G93)+MIN(IF(J93&gt;0,$G$6,0),C93-(0+MIN(IF(F93&gt;0,$G$5,0),C93-(0),F93+G93)),J93+K93)),N93+O93)))</f>
        <v>90</v>
      </c>
      <c r="Q93" s="11" t="n">
        <f aca="false">MAX(0,N93+O93-P93)</f>
        <v>2440.82144236408</v>
      </c>
    </row>
    <row r="94" customFormat="false" ht="15" hidden="false" customHeight="false" outlineLevel="0" collapsed="false">
      <c r="A94" s="4" t="n">
        <v>17</v>
      </c>
      <c r="B94" s="11" t="n">
        <f aca="false">$B$5</f>
        <v>3300</v>
      </c>
      <c r="C94" s="11" t="n">
        <f aca="false">MAX(0,B94+IF(A94=1,$B$10,0)-$B$6)</f>
        <v>670</v>
      </c>
      <c r="D94" s="11" t="n">
        <f aca="false">MAX(0,-(B94+IF(A94=1,$B$10,0)-$B$6))</f>
        <v>0</v>
      </c>
      <c r="E94" s="11" t="n">
        <f aca="false">MAX(0,C94-(0+MIN(IF(F94&gt;0,$G$5,0),C94-(0),F94+G94)+MIN(IF(J94&gt;0,$G$6,0),C94-(0+MIN(IF(F94&gt;0,$G$5,0),C94-(0),F94+G94)),J94+K94)+MIN(IF(N94&gt;0,$G$7,0),C94-(0+MIN(IF(F94&gt;0,$G$5,0),C94-(0),F94+G94)+MIN(IF(J94&gt;0,$G$6,0),C94-(0+MIN(IF(F94&gt;0,$G$5,0),C94-(0),F94+G94)),J94+K94)),N94+O94)))</f>
        <v>220</v>
      </c>
      <c r="F94" s="11" t="n">
        <f aca="false">I93</f>
        <v>781.000128731429</v>
      </c>
      <c r="G94" s="11" t="n">
        <f aca="false">IF(F94&gt;0,F94*$F$5/12,0)</f>
        <v>15.6200025746286</v>
      </c>
      <c r="H94" s="11" t="n">
        <f aca="false">MIN(IF(F94&gt;0,$G$5,0),C94-(0),F94+G94)+MIN(E94-(0),MAX(0,F94+G94-MIN(IF(F94&gt;0,$G$5,0),C94-(0),F94+G94)))</f>
        <v>400</v>
      </c>
      <c r="I94" s="11" t="n">
        <f aca="false">MAX(0,F94+G94-H94)+D94</f>
        <v>396.620131306058</v>
      </c>
      <c r="J94" s="11" t="n">
        <f aca="false">M93</f>
        <v>4881.64288472816</v>
      </c>
      <c r="K94" s="11" t="n">
        <f aca="false">IF(J94&gt;0,J94*$F$6/12,0)</f>
        <v>97.6328576945633</v>
      </c>
      <c r="L94" s="11" t="n">
        <f aca="false">MIN(IF(J94&gt;0,$G$6,0),C94-(0+MIN(IF(F94&gt;0,$G$5,0),C94-(0),F94+G94)),J94+K94)+MIN(E94-(0+MIN(E94-(0),MAX(0,F94+G94-MIN(IF(F94&gt;0,$G$5,0),C94-(0),F94+G94)))),MAX(0,J94+K94-MIN(IF(J94&gt;0,$G$6,0),C94-(0+MIN(IF(F94&gt;0,$G$5,0),C94-(0),F94+G94)),J94+K94)))</f>
        <v>180</v>
      </c>
      <c r="M94" s="11" t="n">
        <f aca="false">MAX(0,J94+K94-L94)</f>
        <v>4799.27574242273</v>
      </c>
      <c r="N94" s="11" t="n">
        <f aca="false">Q93</f>
        <v>2440.82144236408</v>
      </c>
      <c r="O94" s="11" t="n">
        <f aca="false">IF(N94&gt;0,N94*$F$7/12,0)</f>
        <v>48.8164288472816</v>
      </c>
      <c r="P94" s="11" t="n">
        <f aca="false">MIN(IF(N94&gt;0,$G$7,0),C94-(0+MIN(IF(F94&gt;0,$G$5,0),C94-(0),F94+G94)+MIN(IF(J94&gt;0,$G$6,0),C94-(0+MIN(IF(F94&gt;0,$G$5,0),C94-(0),F94+G94)),J94+K94)),N94+O94)+MIN(E94-(0+MIN(E94-(0),MAX(0,F94+G94-MIN(IF(F94&gt;0,$G$5,0),C94-(0),F94+G94)))+MIN(E94-(0+MIN(E94-(0),MAX(0,F94+G94-MIN(IF(F94&gt;0,$G$5,0),C94-(0),F94+G94)))),MAX(0,J94+K94-MIN(IF(J94&gt;0,$G$6,0),C94-(0+MIN(IF(F94&gt;0,$G$5,0),C94-(0),F94+G94)),J94+K94)))),MAX(0,N94+O94-MIN(IF(N94&gt;0,$G$7,0),C94-(0+MIN(IF(F94&gt;0,$G$5,0),C94-(0),F94+G94)+MIN(IF(J94&gt;0,$G$6,0),C94-(0+MIN(IF(F94&gt;0,$G$5,0),C94-(0),F94+G94)),J94+K94)),N94+O94)))</f>
        <v>90</v>
      </c>
      <c r="Q94" s="11" t="n">
        <f aca="false">MAX(0,N94+O94-P94)</f>
        <v>2399.63787121136</v>
      </c>
    </row>
    <row r="95" customFormat="false" ht="15" hidden="false" customHeight="false" outlineLevel="0" collapsed="false">
      <c r="A95" s="4" t="n">
        <v>18</v>
      </c>
      <c r="B95" s="11" t="n">
        <f aca="false">$B$5</f>
        <v>3300</v>
      </c>
      <c r="C95" s="11" t="n">
        <f aca="false">MAX(0,B95+IF(A95=1,$B$10,0)-$B$6)</f>
        <v>670</v>
      </c>
      <c r="D95" s="11" t="n">
        <f aca="false">MAX(0,-(B95+IF(A95=1,$B$10,0)-$B$6))</f>
        <v>0</v>
      </c>
      <c r="E95" s="11" t="n">
        <f aca="false">MAX(0,C95-(0+MIN(IF(F95&gt;0,$G$5,0),C95-(0),F95+G95)+MIN(IF(J95&gt;0,$G$6,0),C95-(0+MIN(IF(F95&gt;0,$G$5,0),C95-(0),F95+G95)),J95+K95)+MIN(IF(N95&gt;0,$G$7,0),C95-(0+MIN(IF(F95&gt;0,$G$5,0),C95-(0),F95+G95)+MIN(IF(J95&gt;0,$G$6,0),C95-(0+MIN(IF(F95&gt;0,$G$5,0),C95-(0),F95+G95)),J95+K95)),N95+O95)))</f>
        <v>220</v>
      </c>
      <c r="F95" s="11" t="n">
        <f aca="false">I94</f>
        <v>396.620131306058</v>
      </c>
      <c r="G95" s="11" t="n">
        <f aca="false">IF(F95&gt;0,F95*$F$5/12,0)</f>
        <v>7.93240262612115</v>
      </c>
      <c r="H95" s="11" t="n">
        <f aca="false">MIN(IF(F95&gt;0,$G$5,0),C95-(0),F95+G95)+MIN(E95-(0),MAX(0,F95+G95-MIN(IF(F95&gt;0,$G$5,0),C95-(0),F95+G95)))</f>
        <v>400</v>
      </c>
      <c r="I95" s="11" t="n">
        <f aca="false">MAX(0,F95+G95-H95)+D95</f>
        <v>4.55253393217885</v>
      </c>
      <c r="J95" s="11" t="n">
        <f aca="false">M94</f>
        <v>4799.27574242273</v>
      </c>
      <c r="K95" s="11" t="n">
        <f aca="false">IF(J95&gt;0,J95*$F$6/12,0)</f>
        <v>95.9855148484545</v>
      </c>
      <c r="L95" s="11" t="n">
        <f aca="false">MIN(IF(J95&gt;0,$G$6,0),C95-(0+MIN(IF(F95&gt;0,$G$5,0),C95-(0),F95+G95)),J95+K95)+MIN(E95-(0+MIN(E95-(0),MAX(0,F95+G95-MIN(IF(F95&gt;0,$G$5,0),C95-(0),F95+G95)))),MAX(0,J95+K95-MIN(IF(J95&gt;0,$G$6,0),C95-(0+MIN(IF(F95&gt;0,$G$5,0),C95-(0),F95+G95)),J95+K95)))</f>
        <v>180</v>
      </c>
      <c r="M95" s="11" t="n">
        <f aca="false">MAX(0,J95+K95-L95)</f>
        <v>4715.26125727118</v>
      </c>
      <c r="N95" s="11" t="n">
        <f aca="false">Q94</f>
        <v>2399.63787121136</v>
      </c>
      <c r="O95" s="11" t="n">
        <f aca="false">IF(N95&gt;0,N95*$F$7/12,0)</f>
        <v>47.9927574242273</v>
      </c>
      <c r="P95" s="11" t="n">
        <f aca="false">MIN(IF(N95&gt;0,$G$7,0),C95-(0+MIN(IF(F95&gt;0,$G$5,0),C95-(0),F95+G95)+MIN(IF(J95&gt;0,$G$6,0),C95-(0+MIN(IF(F95&gt;0,$G$5,0),C95-(0),F95+G95)),J95+K95)),N95+O95)+MIN(E95-(0+MIN(E95-(0),MAX(0,F95+G95-MIN(IF(F95&gt;0,$G$5,0),C95-(0),F95+G95)))+MIN(E95-(0+MIN(E95-(0),MAX(0,F95+G95-MIN(IF(F95&gt;0,$G$5,0),C95-(0),F95+G95)))),MAX(0,J95+K95-MIN(IF(J95&gt;0,$G$6,0),C95-(0+MIN(IF(F95&gt;0,$G$5,0),C95-(0),F95+G95)),J95+K95)))),MAX(0,N95+O95-MIN(IF(N95&gt;0,$G$7,0),C95-(0+MIN(IF(F95&gt;0,$G$5,0),C95-(0),F95+G95)+MIN(IF(J95&gt;0,$G$6,0),C95-(0+MIN(IF(F95&gt;0,$G$5,0),C95-(0),F95+G95)),J95+K95)),N95+O95)))</f>
        <v>90</v>
      </c>
      <c r="Q95" s="11" t="n">
        <f aca="false">MAX(0,N95+O95-P95)</f>
        <v>2357.63062863559</v>
      </c>
    </row>
    <row r="96" customFormat="false" ht="15" hidden="false" customHeight="false" outlineLevel="0" collapsed="false">
      <c r="A96" s="4" t="n">
        <v>19</v>
      </c>
      <c r="B96" s="11" t="n">
        <f aca="false">$B$5</f>
        <v>3300</v>
      </c>
      <c r="C96" s="11" t="n">
        <f aca="false">MAX(0,B96+IF(A96=1,$B$10,0)-$B$6)</f>
        <v>670</v>
      </c>
      <c r="D96" s="11" t="n">
        <f aca="false">MAX(0,-(B96+IF(A96=1,$B$10,0)-$B$6))</f>
        <v>0</v>
      </c>
      <c r="E96" s="11" t="n">
        <f aca="false">MAX(0,C96-(0+MIN(IF(F96&gt;0,$G$5,0),C96-(0),F96+G96)+MIN(IF(J96&gt;0,$G$6,0),C96-(0+MIN(IF(F96&gt;0,$G$5,0),C96-(0),F96+G96)),J96+K96)+MIN(IF(N96&gt;0,$G$7,0),C96-(0+MIN(IF(F96&gt;0,$G$5,0),C96-(0),F96+G96)+MIN(IF(J96&gt;0,$G$6,0),C96-(0+MIN(IF(F96&gt;0,$G$5,0),C96-(0),F96+G96)),J96+K96)),N96+O96)))</f>
        <v>395.356415389178</v>
      </c>
      <c r="F96" s="11" t="n">
        <f aca="false">I95</f>
        <v>4.55253393217885</v>
      </c>
      <c r="G96" s="11" t="n">
        <f aca="false">IF(F96&gt;0,F96*$F$5/12,0)</f>
        <v>0.0910506786435769</v>
      </c>
      <c r="H96" s="11" t="n">
        <f aca="false">MIN(IF(F96&gt;0,$G$5,0),C96-(0),F96+G96)+MIN(E96-(0),MAX(0,F96+G96-MIN(IF(F96&gt;0,$G$5,0),C96-(0),F96+G96)))</f>
        <v>4.64358461082242</v>
      </c>
      <c r="I96" s="11" t="n">
        <f aca="false">MAX(0,F96+G96-H96)+D96</f>
        <v>0</v>
      </c>
      <c r="J96" s="11" t="n">
        <f aca="false">M95</f>
        <v>4715.26125727118</v>
      </c>
      <c r="K96" s="11" t="n">
        <f aca="false">IF(J96&gt;0,J96*$F$6/12,0)</f>
        <v>94.3052251454237</v>
      </c>
      <c r="L96" s="11" t="n">
        <f aca="false">MIN(IF(J96&gt;0,$G$6,0),C96-(0+MIN(IF(F96&gt;0,$G$5,0),C96-(0),F96+G96)),J96+K96)+MIN(E96-(0+MIN(E96-(0),MAX(0,F96+G96-MIN(IF(F96&gt;0,$G$5,0),C96-(0),F96+G96)))),MAX(0,J96+K96-MIN(IF(J96&gt;0,$G$6,0),C96-(0+MIN(IF(F96&gt;0,$G$5,0),C96-(0),F96+G96)),J96+K96)))</f>
        <v>575.356415389178</v>
      </c>
      <c r="M96" s="11" t="n">
        <f aca="false">MAX(0,J96+K96-L96)</f>
        <v>4234.21006702743</v>
      </c>
      <c r="N96" s="11" t="n">
        <f aca="false">Q95</f>
        <v>2357.63062863559</v>
      </c>
      <c r="O96" s="11" t="n">
        <f aca="false">IF(N96&gt;0,N96*$F$7/12,0)</f>
        <v>47.1526125727118</v>
      </c>
      <c r="P96" s="11" t="n">
        <f aca="false">MIN(IF(N96&gt;0,$G$7,0),C96-(0+MIN(IF(F96&gt;0,$G$5,0),C96-(0),F96+G96)+MIN(IF(J96&gt;0,$G$6,0),C96-(0+MIN(IF(F96&gt;0,$G$5,0),C96-(0),F96+G96)),J96+K96)),N96+O96)+MIN(E96-(0+MIN(E96-(0),MAX(0,F96+G96-MIN(IF(F96&gt;0,$G$5,0),C96-(0),F96+G96)))+MIN(E96-(0+MIN(E96-(0),MAX(0,F96+G96-MIN(IF(F96&gt;0,$G$5,0),C96-(0),F96+G96)))),MAX(0,J96+K96-MIN(IF(J96&gt;0,$G$6,0),C96-(0+MIN(IF(F96&gt;0,$G$5,0),C96-(0),F96+G96)),J96+K96)))),MAX(0,N96+O96-MIN(IF(N96&gt;0,$G$7,0),C96-(0+MIN(IF(F96&gt;0,$G$5,0),C96-(0),F96+G96)+MIN(IF(J96&gt;0,$G$6,0),C96-(0+MIN(IF(F96&gt;0,$G$5,0),C96-(0),F96+G96)),J96+K96)),N96+O96)))</f>
        <v>90</v>
      </c>
      <c r="Q96" s="11" t="n">
        <f aca="false">MAX(0,N96+O96-P96)</f>
        <v>2314.7832412083</v>
      </c>
    </row>
    <row r="97" customFormat="false" ht="15" hidden="false" customHeight="false" outlineLevel="0" collapsed="false">
      <c r="A97" s="4" t="n">
        <v>20</v>
      </c>
      <c r="B97" s="11" t="n">
        <f aca="false">$B$5</f>
        <v>3300</v>
      </c>
      <c r="C97" s="11" t="n">
        <f aca="false">MAX(0,B97+IF(A97=1,$B$10,0)-$B$6)</f>
        <v>670</v>
      </c>
      <c r="D97" s="11" t="n">
        <f aca="false">MAX(0,-(B97+IF(A97=1,$B$10,0)-$B$6))</f>
        <v>0</v>
      </c>
      <c r="E97" s="11" t="n">
        <f aca="false">MAX(0,C97-(0+MIN(IF(F97&gt;0,$G$5,0),C97-(0),F97+G97)+MIN(IF(J97&gt;0,$G$6,0),C97-(0+MIN(IF(F97&gt;0,$G$5,0),C97-(0),F97+G97)),J97+K97)+MIN(IF(N97&gt;0,$G$7,0),C97-(0+MIN(IF(F97&gt;0,$G$5,0),C97-(0),F97+G97)+MIN(IF(J97&gt;0,$G$6,0),C97-(0+MIN(IF(F97&gt;0,$G$5,0),C97-(0),F97+G97)),J97+K97)),N97+O97)))</f>
        <v>400</v>
      </c>
      <c r="F97" s="11" t="n">
        <f aca="false">I96</f>
        <v>0</v>
      </c>
      <c r="G97" s="11" t="n">
        <f aca="false">IF(F97&gt;0,F97*$F$5/12,0)</f>
        <v>0</v>
      </c>
      <c r="H97" s="11" t="n">
        <f aca="false">MIN(IF(F97&gt;0,$G$5,0),C97-(0),F97+G97)+MIN(E97-(0),MAX(0,F97+G97-MIN(IF(F97&gt;0,$G$5,0),C97-(0),F97+G97)))</f>
        <v>0</v>
      </c>
      <c r="I97" s="11" t="n">
        <f aca="false">MAX(0,F97+G97-H97)+D97</f>
        <v>0</v>
      </c>
      <c r="J97" s="11" t="n">
        <f aca="false">M96</f>
        <v>4234.21006702743</v>
      </c>
      <c r="K97" s="11" t="n">
        <f aca="false">IF(J97&gt;0,J97*$F$6/12,0)</f>
        <v>84.6842013405486</v>
      </c>
      <c r="L97" s="11" t="n">
        <f aca="false">MIN(IF(J97&gt;0,$G$6,0),C97-(0+MIN(IF(F97&gt;0,$G$5,0),C97-(0),F97+G97)),J97+K97)+MIN(E97-(0+MIN(E97-(0),MAX(0,F97+G97-MIN(IF(F97&gt;0,$G$5,0),C97-(0),F97+G97)))),MAX(0,J97+K97-MIN(IF(J97&gt;0,$G$6,0),C97-(0+MIN(IF(F97&gt;0,$G$5,0),C97-(0),F97+G97)),J97+K97)))</f>
        <v>580</v>
      </c>
      <c r="M97" s="11" t="n">
        <f aca="false">MAX(0,J97+K97-L97)</f>
        <v>3738.89426836798</v>
      </c>
      <c r="N97" s="11" t="n">
        <f aca="false">Q96</f>
        <v>2314.7832412083</v>
      </c>
      <c r="O97" s="11" t="n">
        <f aca="false">IF(N97&gt;0,N97*$F$7/12,0)</f>
        <v>46.2956648241661</v>
      </c>
      <c r="P97" s="11" t="n">
        <f aca="false">MIN(IF(N97&gt;0,$G$7,0),C97-(0+MIN(IF(F97&gt;0,$G$5,0),C97-(0),F97+G97)+MIN(IF(J97&gt;0,$G$6,0),C97-(0+MIN(IF(F97&gt;0,$G$5,0),C97-(0),F97+G97)),J97+K97)),N97+O97)+MIN(E97-(0+MIN(E97-(0),MAX(0,F97+G97-MIN(IF(F97&gt;0,$G$5,0),C97-(0),F97+G97)))+MIN(E97-(0+MIN(E97-(0),MAX(0,F97+G97-MIN(IF(F97&gt;0,$G$5,0),C97-(0),F97+G97)))),MAX(0,J97+K97-MIN(IF(J97&gt;0,$G$6,0),C97-(0+MIN(IF(F97&gt;0,$G$5,0),C97-(0),F97+G97)),J97+K97)))),MAX(0,N97+O97-MIN(IF(N97&gt;0,$G$7,0),C97-(0+MIN(IF(F97&gt;0,$G$5,0),C97-(0),F97+G97)+MIN(IF(J97&gt;0,$G$6,0),C97-(0+MIN(IF(F97&gt;0,$G$5,0),C97-(0),F97+G97)),J97+K97)),N97+O97)))</f>
        <v>90</v>
      </c>
      <c r="Q97" s="11" t="n">
        <f aca="false">MAX(0,N97+O97-P97)</f>
        <v>2271.07890603247</v>
      </c>
    </row>
    <row r="98" customFormat="false" ht="15" hidden="false" customHeight="false" outlineLevel="0" collapsed="false">
      <c r="A98" s="4" t="n">
        <v>21</v>
      </c>
      <c r="B98" s="11" t="n">
        <f aca="false">$B$5</f>
        <v>3300</v>
      </c>
      <c r="C98" s="11" t="n">
        <f aca="false">MAX(0,B98+IF(A98=1,$B$10,0)-$B$6)</f>
        <v>670</v>
      </c>
      <c r="D98" s="11" t="n">
        <f aca="false">MAX(0,-(B98+IF(A98=1,$B$10,0)-$B$6))</f>
        <v>0</v>
      </c>
      <c r="E98" s="11" t="n">
        <f aca="false">MAX(0,C98-(0+MIN(IF(F98&gt;0,$G$5,0),C98-(0),F98+G98)+MIN(IF(J98&gt;0,$G$6,0),C98-(0+MIN(IF(F98&gt;0,$G$5,0),C98-(0),F98+G98)),J98+K98)+MIN(IF(N98&gt;0,$G$7,0),C98-(0+MIN(IF(F98&gt;0,$G$5,0),C98-(0),F98+G98)+MIN(IF(J98&gt;0,$G$6,0),C98-(0+MIN(IF(F98&gt;0,$G$5,0),C98-(0),F98+G98)),J98+K98)),N98+O98)))</f>
        <v>400</v>
      </c>
      <c r="F98" s="11" t="n">
        <f aca="false">I97</f>
        <v>0</v>
      </c>
      <c r="G98" s="11" t="n">
        <f aca="false">IF(F98&gt;0,F98*$F$5/12,0)</f>
        <v>0</v>
      </c>
      <c r="H98" s="11" t="n">
        <f aca="false">MIN(IF(F98&gt;0,$G$5,0),C98-(0),F98+G98)+MIN(E98-(0),MAX(0,F98+G98-MIN(IF(F98&gt;0,$G$5,0),C98-(0),F98+G98)))</f>
        <v>0</v>
      </c>
      <c r="I98" s="11" t="n">
        <f aca="false">MAX(0,F98+G98-H98)+D98</f>
        <v>0</v>
      </c>
      <c r="J98" s="11" t="n">
        <f aca="false">M97</f>
        <v>3738.89426836798</v>
      </c>
      <c r="K98" s="11" t="n">
        <f aca="false">IF(J98&gt;0,J98*$F$6/12,0)</f>
        <v>74.7778853673595</v>
      </c>
      <c r="L98" s="11" t="n">
        <f aca="false">MIN(IF(J98&gt;0,$G$6,0),C98-(0+MIN(IF(F98&gt;0,$G$5,0),C98-(0),F98+G98)),J98+K98)+MIN(E98-(0+MIN(E98-(0),MAX(0,F98+G98-MIN(IF(F98&gt;0,$G$5,0),C98-(0),F98+G98)))),MAX(0,J98+K98-MIN(IF(J98&gt;0,$G$6,0),C98-(0+MIN(IF(F98&gt;0,$G$5,0),C98-(0),F98+G98)),J98+K98)))</f>
        <v>580</v>
      </c>
      <c r="M98" s="11" t="n">
        <f aca="false">MAX(0,J98+K98-L98)</f>
        <v>3233.67215373534</v>
      </c>
      <c r="N98" s="11" t="n">
        <f aca="false">Q97</f>
        <v>2271.07890603247</v>
      </c>
      <c r="O98" s="11" t="n">
        <f aca="false">IF(N98&gt;0,N98*$F$7/12,0)</f>
        <v>45.4215781206494</v>
      </c>
      <c r="P98" s="11" t="n">
        <f aca="false">MIN(IF(N98&gt;0,$G$7,0),C98-(0+MIN(IF(F98&gt;0,$G$5,0),C98-(0),F98+G98)+MIN(IF(J98&gt;0,$G$6,0),C98-(0+MIN(IF(F98&gt;0,$G$5,0),C98-(0),F98+G98)),J98+K98)),N98+O98)+MIN(E98-(0+MIN(E98-(0),MAX(0,F98+G98-MIN(IF(F98&gt;0,$G$5,0),C98-(0),F98+G98)))+MIN(E98-(0+MIN(E98-(0),MAX(0,F98+G98-MIN(IF(F98&gt;0,$G$5,0),C98-(0),F98+G98)))),MAX(0,J98+K98-MIN(IF(J98&gt;0,$G$6,0),C98-(0+MIN(IF(F98&gt;0,$G$5,0),C98-(0),F98+G98)),J98+K98)))),MAX(0,N98+O98-MIN(IF(N98&gt;0,$G$7,0),C98-(0+MIN(IF(F98&gt;0,$G$5,0),C98-(0),F98+G98)+MIN(IF(J98&gt;0,$G$6,0),C98-(0+MIN(IF(F98&gt;0,$G$5,0),C98-(0),F98+G98)),J98+K98)),N98+O98)))</f>
        <v>90</v>
      </c>
      <c r="Q98" s="11" t="n">
        <f aca="false">MAX(0,N98+O98-P98)</f>
        <v>2226.50048415312</v>
      </c>
    </row>
    <row r="99" customFormat="false" ht="15" hidden="false" customHeight="false" outlineLevel="0" collapsed="false">
      <c r="A99" s="4" t="n">
        <v>22</v>
      </c>
      <c r="B99" s="11" t="n">
        <f aca="false">$B$5</f>
        <v>3300</v>
      </c>
      <c r="C99" s="11" t="n">
        <f aca="false">MAX(0,B99+IF(A99=1,$B$10,0)-$B$6)</f>
        <v>670</v>
      </c>
      <c r="D99" s="11" t="n">
        <f aca="false">MAX(0,-(B99+IF(A99=1,$B$10,0)-$B$6))</f>
        <v>0</v>
      </c>
      <c r="E99" s="11" t="n">
        <f aca="false">MAX(0,C99-(0+MIN(IF(F99&gt;0,$G$5,0),C99-(0),F99+G99)+MIN(IF(J99&gt;0,$G$6,0),C99-(0+MIN(IF(F99&gt;0,$G$5,0),C99-(0),F99+G99)),J99+K99)+MIN(IF(N99&gt;0,$G$7,0),C99-(0+MIN(IF(F99&gt;0,$G$5,0),C99-(0),F99+G99)+MIN(IF(J99&gt;0,$G$6,0),C99-(0+MIN(IF(F99&gt;0,$G$5,0),C99-(0),F99+G99)),J99+K99)),N99+O99)))</f>
        <v>400</v>
      </c>
      <c r="F99" s="11" t="n">
        <f aca="false">I98</f>
        <v>0</v>
      </c>
      <c r="G99" s="11" t="n">
        <f aca="false">IF(F99&gt;0,F99*$F$5/12,0)</f>
        <v>0</v>
      </c>
      <c r="H99" s="11" t="n">
        <f aca="false">MIN(IF(F99&gt;0,$G$5,0),C99-(0),F99+G99)+MIN(E99-(0),MAX(0,F99+G99-MIN(IF(F99&gt;0,$G$5,0),C99-(0),F99+G99)))</f>
        <v>0</v>
      </c>
      <c r="I99" s="11" t="n">
        <f aca="false">MAX(0,F99+G99-H99)+D99</f>
        <v>0</v>
      </c>
      <c r="J99" s="11" t="n">
        <f aca="false">M98</f>
        <v>3233.67215373534</v>
      </c>
      <c r="K99" s="11" t="n">
        <f aca="false">IF(J99&gt;0,J99*$F$6/12,0)</f>
        <v>64.6734430747067</v>
      </c>
      <c r="L99" s="11" t="n">
        <f aca="false">MIN(IF(J99&gt;0,$G$6,0),C99-(0+MIN(IF(F99&gt;0,$G$5,0),C99-(0),F99+G99)),J99+K99)+MIN(E99-(0+MIN(E99-(0),MAX(0,F99+G99-MIN(IF(F99&gt;0,$G$5,0),C99-(0),F99+G99)))),MAX(0,J99+K99-MIN(IF(J99&gt;0,$G$6,0),C99-(0+MIN(IF(F99&gt;0,$G$5,0),C99-(0),F99+G99)),J99+K99)))</f>
        <v>580</v>
      </c>
      <c r="M99" s="11" t="n">
        <f aca="false">MAX(0,J99+K99-L99)</f>
        <v>2718.34559681004</v>
      </c>
      <c r="N99" s="11" t="n">
        <f aca="false">Q98</f>
        <v>2226.50048415312</v>
      </c>
      <c r="O99" s="11" t="n">
        <f aca="false">IF(N99&gt;0,N99*$F$7/12,0)</f>
        <v>44.5300096830624</v>
      </c>
      <c r="P99" s="11" t="n">
        <f aca="false">MIN(IF(N99&gt;0,$G$7,0),C99-(0+MIN(IF(F99&gt;0,$G$5,0),C99-(0),F99+G99)+MIN(IF(J99&gt;0,$G$6,0),C99-(0+MIN(IF(F99&gt;0,$G$5,0),C99-(0),F99+G99)),J99+K99)),N99+O99)+MIN(E99-(0+MIN(E99-(0),MAX(0,F99+G99-MIN(IF(F99&gt;0,$G$5,0),C99-(0),F99+G99)))+MIN(E99-(0+MIN(E99-(0),MAX(0,F99+G99-MIN(IF(F99&gt;0,$G$5,0),C99-(0),F99+G99)))),MAX(0,J99+K99-MIN(IF(J99&gt;0,$G$6,0),C99-(0+MIN(IF(F99&gt;0,$G$5,0),C99-(0),F99+G99)),J99+K99)))),MAX(0,N99+O99-MIN(IF(N99&gt;0,$G$7,0),C99-(0+MIN(IF(F99&gt;0,$G$5,0),C99-(0),F99+G99)+MIN(IF(J99&gt;0,$G$6,0),C99-(0+MIN(IF(F99&gt;0,$G$5,0),C99-(0),F99+G99)),J99+K99)),N99+O99)))</f>
        <v>90</v>
      </c>
      <c r="Q99" s="11" t="n">
        <f aca="false">MAX(0,N99+O99-P99)</f>
        <v>2181.03049383618</v>
      </c>
    </row>
    <row r="100" customFormat="false" ht="15" hidden="false" customHeight="false" outlineLevel="0" collapsed="false">
      <c r="A100" s="4" t="n">
        <v>23</v>
      </c>
      <c r="B100" s="11" t="n">
        <f aca="false">$B$5</f>
        <v>3300</v>
      </c>
      <c r="C100" s="11" t="n">
        <f aca="false">MAX(0,B100+IF(A100=1,$B$10,0)-$B$6)</f>
        <v>670</v>
      </c>
      <c r="D100" s="11" t="n">
        <f aca="false">MAX(0,-(B100+IF(A100=1,$B$10,0)-$B$6))</f>
        <v>0</v>
      </c>
      <c r="E100" s="11" t="n">
        <f aca="false">MAX(0,C100-(0+MIN(IF(F100&gt;0,$G$5,0),C100-(0),F100+G100)+MIN(IF(J100&gt;0,$G$6,0),C100-(0+MIN(IF(F100&gt;0,$G$5,0),C100-(0),F100+G100)),J100+K100)+MIN(IF(N100&gt;0,$G$7,0),C100-(0+MIN(IF(F100&gt;0,$G$5,0),C100-(0),F100+G100)+MIN(IF(J100&gt;0,$G$6,0),C100-(0+MIN(IF(F100&gt;0,$G$5,0),C100-(0),F100+G100)),J100+K100)),N100+O100)))</f>
        <v>400</v>
      </c>
      <c r="F100" s="11" t="n">
        <f aca="false">I99</f>
        <v>0</v>
      </c>
      <c r="G100" s="11" t="n">
        <f aca="false">IF(F100&gt;0,F100*$F$5/12,0)</f>
        <v>0</v>
      </c>
      <c r="H100" s="11" t="n">
        <f aca="false">MIN(IF(F100&gt;0,$G$5,0),C100-(0),F100+G100)+MIN(E100-(0),MAX(0,F100+G100-MIN(IF(F100&gt;0,$G$5,0),C100-(0),F100+G100)))</f>
        <v>0</v>
      </c>
      <c r="I100" s="11" t="n">
        <f aca="false">MAX(0,F100+G100-H100)+D100</f>
        <v>0</v>
      </c>
      <c r="J100" s="11" t="n">
        <f aca="false">M99</f>
        <v>2718.34559681004</v>
      </c>
      <c r="K100" s="11" t="n">
        <f aca="false">IF(J100&gt;0,J100*$F$6/12,0)</f>
        <v>54.3669119362009</v>
      </c>
      <c r="L100" s="11" t="n">
        <f aca="false">MIN(IF(J100&gt;0,$G$6,0),C100-(0+MIN(IF(F100&gt;0,$G$5,0),C100-(0),F100+G100)),J100+K100)+MIN(E100-(0+MIN(E100-(0),MAX(0,F100+G100-MIN(IF(F100&gt;0,$G$5,0),C100-(0),F100+G100)))),MAX(0,J100+K100-MIN(IF(J100&gt;0,$G$6,0),C100-(0+MIN(IF(F100&gt;0,$G$5,0),C100-(0),F100+G100)),J100+K100)))</f>
        <v>580</v>
      </c>
      <c r="M100" s="11" t="n">
        <f aca="false">MAX(0,J100+K100-L100)</f>
        <v>2192.71250874624</v>
      </c>
      <c r="N100" s="11" t="n">
        <f aca="false">Q99</f>
        <v>2181.03049383618</v>
      </c>
      <c r="O100" s="11" t="n">
        <f aca="false">IF(N100&gt;0,N100*$F$7/12,0)</f>
        <v>43.6206098767236</v>
      </c>
      <c r="P100" s="11" t="n">
        <f aca="false">MIN(IF(N100&gt;0,$G$7,0),C100-(0+MIN(IF(F100&gt;0,$G$5,0),C100-(0),F100+G100)+MIN(IF(J100&gt;0,$G$6,0),C100-(0+MIN(IF(F100&gt;0,$G$5,0),C100-(0),F100+G100)),J100+K100)),N100+O100)+MIN(E100-(0+MIN(E100-(0),MAX(0,F100+G100-MIN(IF(F100&gt;0,$G$5,0),C100-(0),F100+G100)))+MIN(E100-(0+MIN(E100-(0),MAX(0,F100+G100-MIN(IF(F100&gt;0,$G$5,0),C100-(0),F100+G100)))),MAX(0,J100+K100-MIN(IF(J100&gt;0,$G$6,0),C100-(0+MIN(IF(F100&gt;0,$G$5,0),C100-(0),F100+G100)),J100+K100)))),MAX(0,N100+O100-MIN(IF(N100&gt;0,$G$7,0),C100-(0+MIN(IF(F100&gt;0,$G$5,0),C100-(0),F100+G100)+MIN(IF(J100&gt;0,$G$6,0),C100-(0+MIN(IF(F100&gt;0,$G$5,0),C100-(0),F100+G100)),J100+K100)),N100+O100)))</f>
        <v>90</v>
      </c>
      <c r="Q100" s="11" t="n">
        <f aca="false">MAX(0,N100+O100-P100)</f>
        <v>2134.65110371291</v>
      </c>
    </row>
    <row r="101" customFormat="false" ht="15" hidden="false" customHeight="false" outlineLevel="0" collapsed="false">
      <c r="A101" s="4" t="n">
        <v>24</v>
      </c>
      <c r="B101" s="11" t="n">
        <f aca="false">$B$5</f>
        <v>3300</v>
      </c>
      <c r="C101" s="11" t="n">
        <f aca="false">MAX(0,B101+IF(A101=1,$B$10,0)-$B$6)</f>
        <v>670</v>
      </c>
      <c r="D101" s="11" t="n">
        <f aca="false">MAX(0,-(B101+IF(A101=1,$B$10,0)-$B$6))</f>
        <v>0</v>
      </c>
      <c r="E101" s="11" t="n">
        <f aca="false">MAX(0,C101-(0+MIN(IF(F101&gt;0,$G$5,0),C101-(0),F101+G101)+MIN(IF(J101&gt;0,$G$6,0),C101-(0+MIN(IF(F101&gt;0,$G$5,0),C101-(0),F101+G101)),J101+K101)+MIN(IF(N101&gt;0,$G$7,0),C101-(0+MIN(IF(F101&gt;0,$G$5,0),C101-(0),F101+G101)+MIN(IF(J101&gt;0,$G$6,0),C101-(0+MIN(IF(F101&gt;0,$G$5,0),C101-(0),F101+G101)),J101+K101)),N101+O101)))</f>
        <v>400</v>
      </c>
      <c r="F101" s="11" t="n">
        <f aca="false">I100</f>
        <v>0</v>
      </c>
      <c r="G101" s="11" t="n">
        <f aca="false">IF(F101&gt;0,F101*$F$5/12,0)</f>
        <v>0</v>
      </c>
      <c r="H101" s="11" t="n">
        <f aca="false">MIN(IF(F101&gt;0,$G$5,0),C101-(0),F101+G101)+MIN(E101-(0),MAX(0,F101+G101-MIN(IF(F101&gt;0,$G$5,0),C101-(0),F101+G101)))</f>
        <v>0</v>
      </c>
      <c r="I101" s="11" t="n">
        <f aca="false">MAX(0,F101+G101-H101)+D101</f>
        <v>0</v>
      </c>
      <c r="J101" s="11" t="n">
        <f aca="false">M100</f>
        <v>2192.71250874624</v>
      </c>
      <c r="K101" s="11" t="n">
        <f aca="false">IF(J101&gt;0,J101*$F$6/12,0)</f>
        <v>43.8542501749249</v>
      </c>
      <c r="L101" s="11" t="n">
        <f aca="false">MIN(IF(J101&gt;0,$G$6,0),C101-(0+MIN(IF(F101&gt;0,$G$5,0),C101-(0),F101+G101)),J101+K101)+MIN(E101-(0+MIN(E101-(0),MAX(0,F101+G101-MIN(IF(F101&gt;0,$G$5,0),C101-(0),F101+G101)))),MAX(0,J101+K101-MIN(IF(J101&gt;0,$G$6,0),C101-(0+MIN(IF(F101&gt;0,$G$5,0),C101-(0),F101+G101)),J101+K101)))</f>
        <v>580</v>
      </c>
      <c r="M101" s="11" t="n">
        <f aca="false">MAX(0,J101+K101-L101)</f>
        <v>1656.56675892117</v>
      </c>
      <c r="N101" s="11" t="n">
        <f aca="false">Q100</f>
        <v>2134.65110371291</v>
      </c>
      <c r="O101" s="11" t="n">
        <f aca="false">IF(N101&gt;0,N101*$F$7/12,0)</f>
        <v>42.6930220742581</v>
      </c>
      <c r="P101" s="11" t="n">
        <f aca="false">MIN(IF(N101&gt;0,$G$7,0),C101-(0+MIN(IF(F101&gt;0,$G$5,0),C101-(0),F101+G101)+MIN(IF(J101&gt;0,$G$6,0),C101-(0+MIN(IF(F101&gt;0,$G$5,0),C101-(0),F101+G101)),J101+K101)),N101+O101)+MIN(E101-(0+MIN(E101-(0),MAX(0,F101+G101-MIN(IF(F101&gt;0,$G$5,0),C101-(0),F101+G101)))+MIN(E101-(0+MIN(E101-(0),MAX(0,F101+G101-MIN(IF(F101&gt;0,$G$5,0),C101-(0),F101+G101)))),MAX(0,J101+K101-MIN(IF(J101&gt;0,$G$6,0),C101-(0+MIN(IF(F101&gt;0,$G$5,0),C101-(0),F101+G101)),J101+K101)))),MAX(0,N101+O101-MIN(IF(N101&gt;0,$G$7,0),C101-(0+MIN(IF(F101&gt;0,$G$5,0),C101-(0),F101+G101)+MIN(IF(J101&gt;0,$G$6,0),C101-(0+MIN(IF(F101&gt;0,$G$5,0),C101-(0),F101+G101)),J101+K101)),N101+O101)))</f>
        <v>90</v>
      </c>
      <c r="Q101" s="11" t="n">
        <f aca="false">MAX(0,N101+O101-P101)</f>
        <v>2087.34412578716</v>
      </c>
    </row>
    <row r="103" customFormat="false" ht="15" hidden="false" customHeight="false" outlineLevel="0" collapsed="false">
      <c r="A103" s="6" t="s">
        <v>49</v>
      </c>
      <c r="D103" s="12" t="n">
        <f aca="false">SUM(G78:G101)+SUM(K78:K101)+SUM(O78:O101)</f>
        <v>4823.91088470833</v>
      </c>
    </row>
    <row r="104" customFormat="false" ht="15" hidden="false" customHeight="false" outlineLevel="0" collapsed="false">
      <c r="A104" s="6" t="s">
        <v>43</v>
      </c>
      <c r="D104" s="12" t="n">
        <f aca="false">I101+M101+Q101</f>
        <v>3743.91088470833</v>
      </c>
    </row>
    <row r="105" customFormat="false" ht="15" hidden="false" customHeight="false" outlineLevel="0" collapsed="false">
      <c r="A105" s="6" t="s">
        <v>55</v>
      </c>
      <c r="D105" s="12" t="n">
        <f aca="false">SUM(D78:D101)</f>
        <v>0</v>
      </c>
    </row>
    <row r="107" customFormat="false" ht="15" hidden="false" customHeight="false" outlineLevel="0" collapsed="false">
      <c r="A107" s="6" t="s">
        <v>56</v>
      </c>
    </row>
    <row r="108" customFormat="false" ht="15" hidden="false" customHeight="false" outlineLevel="0" collapsed="false">
      <c r="A108" s="6" t="s">
        <v>57</v>
      </c>
      <c r="D108" s="12" t="n">
        <f aca="false">D71</f>
        <v>6236.72062893581</v>
      </c>
    </row>
    <row r="109" customFormat="false" ht="15" hidden="false" customHeight="false" outlineLevel="0" collapsed="false">
      <c r="A109" s="6" t="s">
        <v>58</v>
      </c>
      <c r="D109" s="12" t="n">
        <f aca="false">D103</f>
        <v>4823.91088470833</v>
      </c>
    </row>
    <row r="110" customFormat="false" ht="15" hidden="false" customHeight="false" outlineLevel="0" collapsed="false">
      <c r="A110" s="6" t="s">
        <v>59</v>
      </c>
      <c r="D110" s="12" t="n">
        <f aca="false">F39</f>
        <v>2998.70533595621</v>
      </c>
    </row>
    <row r="111" customFormat="false" ht="15" hidden="false" customHeight="false" outlineLevel="0" collapsed="false">
      <c r="A111" s="6" t="s">
        <v>60</v>
      </c>
      <c r="D111" s="12" t="n">
        <f aca="false">D72</f>
        <v>10436.7206289358</v>
      </c>
      <c r="E111" s="12" t="n">
        <f aca="false">D104</f>
        <v>3743.91088470833</v>
      </c>
      <c r="F111" s="12" t="n">
        <f aca="false">F40</f>
        <v>1980.47081406908</v>
      </c>
    </row>
    <row r="112" customFormat="false" ht="15" hidden="false" customHeight="false" outlineLevel="0" collapsed="false">
      <c r="A112" s="6" t="s">
        <v>61</v>
      </c>
      <c r="D112" s="13" t="n">
        <f aca="false">D103-F39</f>
        <v>1825.20554875212</v>
      </c>
    </row>
    <row r="113" customFormat="false" ht="15" hidden="false" customHeight="false" outlineLevel="0" collapsed="false">
      <c r="A113" s="6" t="s">
        <v>62</v>
      </c>
      <c r="D113" s="13" t="n">
        <f aca="false">F41</f>
        <v>360.498630136986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2026-06-11T13:42:55Z</dcterms:created>
  <dc:creator>openpyxl</dc:creator>
  <dc:description/>
  <dc:language>en-US</dc:language>
  <cp:lastModifiedBy/>
  <dcterms:modified xsi:type="dcterms:W3CDTF">2026-06-11T13:42:55Z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